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23250" windowHeight="6405" tabRatio="815" activeTab="0"/>
  </bookViews>
  <sheets>
    <sheet name="TITELBLAD" sheetId="1" r:id="rId1"/>
    <sheet name="ASSUMPTIES" sheetId="2" r:id="rId2"/>
    <sheet name="T1" sheetId="3" r:id="rId3"/>
    <sheet name="T2" sheetId="4" r:id="rId4"/>
    <sheet name="T3" sheetId="5" r:id="rId5"/>
    <sheet name="T4" sheetId="6" r:id="rId6"/>
    <sheet name="T5A" sheetId="7" r:id="rId7"/>
    <sheet name="T5B" sheetId="8" r:id="rId8"/>
    <sheet name="T5C" sheetId="9" r:id="rId9"/>
    <sheet name="T5D" sheetId="10" r:id="rId10"/>
    <sheet name="T5E" sheetId="11" r:id="rId11"/>
    <sheet name="T5F" sheetId="12" r:id="rId12"/>
    <sheet name="T5G" sheetId="13" r:id="rId13"/>
    <sheet name="T5H" sheetId="14" r:id="rId14"/>
    <sheet name="T6" sheetId="15" r:id="rId15"/>
    <sheet name="T7A" sheetId="16" r:id="rId16"/>
    <sheet name="T7B" sheetId="17" r:id="rId17"/>
    <sheet name="T8" sheetId="18" r:id="rId18"/>
    <sheet name="T9" sheetId="19" r:id="rId19"/>
    <sheet name="T10" sheetId="20" r:id="rId20"/>
  </sheets>
  <externalReferences>
    <externalReference r:id="rId23"/>
    <externalReference r:id="rId24"/>
    <externalReference r:id="rId25"/>
    <externalReference r:id="rId26"/>
    <externalReference r:id="rId27"/>
  </externalReferences>
  <definedNames>
    <definedName name="_ftn2" localSheetId="0">'TITELBLAD'!#REF!</definedName>
    <definedName name="_ftn3" localSheetId="0">'TITELBLAD'!#REF!</definedName>
    <definedName name="_ftnref2" localSheetId="0">'TITELBLAD'!#REF!</definedName>
    <definedName name="_ftnref3" localSheetId="0">'TITELBLAD'!#REF!</definedName>
    <definedName name="a">#REF!</definedName>
    <definedName name="_xlnm.Print_Area" localSheetId="19">'T10'!$A$1:$F$80</definedName>
    <definedName name="_xlnm.Print_Area" localSheetId="3">'T2'!$A$1:$Q$83</definedName>
    <definedName name="_xlnm.Print_Area" localSheetId="5">'T4'!$A$1:$K$26</definedName>
    <definedName name="_xlnm.Print_Area" localSheetId="6">'T5A'!$A$1:$N$71</definedName>
    <definedName name="_xlnm.Print_Area" localSheetId="7">'T5B'!$A$1:$G$63</definedName>
    <definedName name="_xlnm.Print_Area" localSheetId="8">'T5C'!$A$1:$G$63</definedName>
    <definedName name="_xlnm.Print_Area" localSheetId="9">'T5D'!$A$1:$N$62</definedName>
    <definedName name="_xlnm.Print_Area" localSheetId="10">'T5E'!$A$1:$N$50</definedName>
    <definedName name="_xlnm.Print_Area" localSheetId="11">'T5F'!$A$1:$G$42</definedName>
    <definedName name="_xlnm.Print_Area" localSheetId="12">'T5G'!$A$1:$H$41</definedName>
    <definedName name="_xlnm.Print_Area" localSheetId="13">'T5H'!$A$1:$N$41</definedName>
    <definedName name="_xlnm.Print_Area" localSheetId="14">'T6'!$A$1:$G$65</definedName>
    <definedName name="_xlnm.Print_Area" localSheetId="15">'T7A'!$A$1:$O$116</definedName>
    <definedName name="_xlnm.Print_Area" localSheetId="18">'T9'!$A$1:$F$157</definedName>
    <definedName name="_xlnm.Print_Area" localSheetId="0">'TITELBLAD'!$A$1:$Q$179</definedName>
    <definedName name="_xlnm.Print_Titles" localSheetId="15">'T7A'!$2:$2</definedName>
    <definedName name="Aftakklem_LS" localSheetId="15">'[2]BASISPRIJZEN MATERIAAL'!$I$188</definedName>
    <definedName name="Aftakklem_LS" localSheetId="0">'[3]BASISPRIJZEN MATERIAAL'!$I$188</definedName>
    <definedName name="Aftakklem_LS">'[2]BASISPRIJZEN MATERIAAL'!$I$188</definedName>
    <definedName name="Codes" localSheetId="15">'[4]Codes des IM'!$B$2:$D$23</definedName>
    <definedName name="Codes" localSheetId="0">'[5]Codes des IM'!$B$2:$D$23</definedName>
    <definedName name="Codes">'[4]Codes des IM'!$B$2:$D$23</definedName>
    <definedName name="Forfaitair_feeder">75000</definedName>
    <definedName name="Hangslot" localSheetId="15">'[2]BASISPRIJZEN MATERIAAL'!$I$138</definedName>
    <definedName name="Hangslot" localSheetId="0">'[3]BASISPRIJZEN MATERIAAL'!$I$138</definedName>
    <definedName name="Hangslot">'[2]BASISPRIJZEN MATERIAAL'!$I$138</definedName>
    <definedName name="Kabelschoen_HS" localSheetId="15">'[2]BASISPRIJZEN MATERIAAL'!$I$201</definedName>
    <definedName name="Kabelschoen_HS" localSheetId="0">'[3]BASISPRIJZEN MATERIAAL'!$I$201</definedName>
    <definedName name="Kabelschoen_HS">'[2]BASISPRIJZEN MATERIAAL'!$I$201</definedName>
    <definedName name="Kabelschoen_LS" localSheetId="15">'[2]BASISPRIJZEN MATERIAAL'!$I$198</definedName>
    <definedName name="Kabelschoen_LS" localSheetId="0">'[3]BASISPRIJZEN MATERIAAL'!$I$198</definedName>
    <definedName name="Kabelschoen_LS">'[2]BASISPRIJZEN MATERIAAL'!$I$198</definedName>
    <definedName name="Kit_kunststof_AL" localSheetId="15">'[2]BASISPRIJZEN MATERIAAL'!$I$190</definedName>
    <definedName name="Kit_kunststof_AL" localSheetId="0">'[3]BASISPRIJZEN MATERIAAL'!$I$190</definedName>
    <definedName name="Kit_kunststof_AL">'[2]BASISPRIJZEN MATERIAAL'!$I$190</definedName>
    <definedName name="Kit_kunststof_papierlood" localSheetId="15">'[2]BASISPRIJZEN MATERIAAL'!$I$191</definedName>
    <definedName name="Kit_kunststof_papierlood" localSheetId="0">'[3]BASISPRIJZEN MATERIAAL'!$I$191</definedName>
    <definedName name="Kit_kunststof_papierlood">'[2]BASISPRIJZEN MATERIAAL'!$I$191</definedName>
    <definedName name="Kit_papierlood" localSheetId="15">'[2]BASISPRIJZEN MATERIAAL'!$I$189</definedName>
    <definedName name="Kit_papierlood" localSheetId="0">'[3]BASISPRIJZEN MATERIAAL'!$I$189</definedName>
    <definedName name="Kit_papierlood">'[2]BASISPRIJZEN MATERIAAL'!$I$189</definedName>
    <definedName name="Klein_materiaal_10">10</definedName>
    <definedName name="Klein_materiaal_100">100</definedName>
    <definedName name="Klein_materiaal_25">25</definedName>
    <definedName name="Plaat_postnummer_telefoon" localSheetId="15">'[2]BASISPRIJZEN MATERIAAL'!$I$160</definedName>
    <definedName name="Plaat_postnummer_telefoon" localSheetId="0">'[3]BASISPRIJZEN MATERIAAL'!$I$160</definedName>
    <definedName name="Plaat_postnummer_telefoon">'[2]BASISPRIJZEN MATERIAAL'!$I$160</definedName>
    <definedName name="SAPBEXrevision" hidden="1">10</definedName>
    <definedName name="SAPBEXsysID" hidden="1">"BP1"</definedName>
    <definedName name="SAPBEXwbID" hidden="1">"4751QXOCD67AJ09JC6QHJDZY6"</definedName>
    <definedName name="Sleutelkastje" localSheetId="15">'[2]BASISPRIJZEN MATERIAAL'!$I$159</definedName>
    <definedName name="Sleutelkastje" localSheetId="0">'[3]BASISPRIJZEN MATERIAAL'!$I$159</definedName>
    <definedName name="Sleutelkastje">'[2]BASISPRIJZEN MATERIAAL'!$I$159</definedName>
    <definedName name="Slot_voor_sleutelkastje" localSheetId="15">'[2]BASISPRIJZEN MATERIAAL'!$I$158</definedName>
    <definedName name="Slot_voor_sleutelkastje" localSheetId="0">'[3]BASISPRIJZEN MATERIAAL'!$I$158</definedName>
    <definedName name="Slot_voor_sleutelkastje">'[2]BASISPRIJZEN MATERIAAL'!$I$158</definedName>
    <definedName name="Terminal_kunststof" localSheetId="15">'[2]BASISPRIJZEN MATERIAAL'!$I$195</definedName>
    <definedName name="Terminal_kunststof" localSheetId="0">'[3]BASISPRIJZEN MATERIAAL'!$I$195</definedName>
    <definedName name="Terminal_kunststof">'[2]BASISPRIJZEN MATERIAAL'!$I$195</definedName>
    <definedName name="Terminal_LS" localSheetId="15">'[2]BASISPRIJZEN MATERIAAL'!$I$200</definedName>
    <definedName name="Terminal_LS" localSheetId="0">'[3]BASISPRIJZEN MATERIAAL'!$I$200</definedName>
    <definedName name="Terminal_LS">'[2]BASISPRIJZEN MATERIAAL'!$I$200</definedName>
    <definedName name="Traduction1" localSheetId="15">'[4]Codes des IM'!$A$28:$D$1853</definedName>
    <definedName name="Traduction1" localSheetId="0">'[5]Codes des IM'!$A$28:$D$1853</definedName>
    <definedName name="Traduction1">'[4]Codes des IM'!$A$28:$D$1853</definedName>
    <definedName name="Verbinder_kunststof_M4" localSheetId="15">'[2]BASISPRIJZEN MATERIAAL'!$I$192</definedName>
    <definedName name="Verbinder_kunststof_M4" localSheetId="0">'[3]BASISPRIJZEN MATERIAAL'!$I$192</definedName>
    <definedName name="Verbinder_kunststof_M4">'[2]BASISPRIJZEN MATERIAAL'!$I$192</definedName>
    <definedName name="Verbinder_kunststof_papierlood_M3" localSheetId="15">'[2]BASISPRIJZEN MATERIAAL'!$I$192</definedName>
    <definedName name="Verbinder_kunststof_papierlood_M3" localSheetId="0">'[3]BASISPRIJZEN MATERIAAL'!$I$192</definedName>
    <definedName name="Verbinder_kunststof_papierlood_M3">'[2]BASISPRIJZEN MATERIAAL'!$I$192</definedName>
    <definedName name="Verbinder_papierlood_M3" localSheetId="15">'[2]BASISPRIJZEN MATERIAAL'!$I$192</definedName>
    <definedName name="Verbinder_papierlood_M3" localSheetId="0">'[3]BASISPRIJZEN MATERIAAL'!$I$192</definedName>
    <definedName name="Verbinder_papierlood_M3">'[2]BASISPRIJZEN MATERIAAL'!$I$192</definedName>
    <definedName name="Wikkeldoos_LS" localSheetId="15">'[2]BASISPRIJZEN MATERIAAL'!$I$199</definedName>
    <definedName name="Wikkeldoos_LS" localSheetId="0">'[3]BASISPRIJZEN MATERIAAL'!$I$199</definedName>
    <definedName name="Wikkeldoos_LS">'[2]BASISPRIJZEN MATERIAAL'!$I$199</definedName>
  </definedNames>
  <calcPr fullCalcOnLoad="1"/>
</workbook>
</file>

<file path=xl/sharedStrings.xml><?xml version="1.0" encoding="utf-8"?>
<sst xmlns="http://schemas.openxmlformats.org/spreadsheetml/2006/main" count="1201" uniqueCount="553">
  <si>
    <t>Afschrijvingspercentages</t>
  </si>
  <si>
    <t>CAB, telebediening, uitrusting dispatching</t>
  </si>
  <si>
    <t>WKK installaties</t>
  </si>
  <si>
    <t xml:space="preserve">TOTAAL  </t>
  </si>
  <si>
    <t>+</t>
  </si>
  <si>
    <t>jaar</t>
  </si>
  <si>
    <t>-</t>
  </si>
  <si>
    <t>MVA</t>
  </si>
  <si>
    <t>NBK</t>
  </si>
  <si>
    <t>Totaal</t>
  </si>
  <si>
    <t>Vervangingsinvesteringen</t>
  </si>
  <si>
    <t xml:space="preserve">Uitbreidingsinvesteringen </t>
  </si>
  <si>
    <t>RAB meerwaarde (x%) (5)</t>
  </si>
  <si>
    <t>RAB waarde</t>
  </si>
  <si>
    <t>Balanswaarde na winstverdeling</t>
  </si>
  <si>
    <t>(31/12)</t>
  </si>
  <si>
    <t>ACTIVA</t>
  </si>
  <si>
    <t>Voorraden en bestellingen in uitvoering (3)</t>
  </si>
  <si>
    <t>Vorderingen op ten hoogste één jaar (40/41)</t>
  </si>
  <si>
    <t>Liquide middelen (54/55/56/57/58)</t>
  </si>
  <si>
    <t>Overlopende rekeningen (490/491)</t>
  </si>
  <si>
    <t>PASSIVA</t>
  </si>
  <si>
    <t>Overlopende rekeningen (492/493)</t>
  </si>
  <si>
    <t>TOTAAL</t>
  </si>
  <si>
    <t>boekjaar</t>
  </si>
  <si>
    <t>Codes</t>
  </si>
  <si>
    <t>631/4</t>
  </si>
  <si>
    <t>635/7</t>
  </si>
  <si>
    <t>640/8</t>
  </si>
  <si>
    <t>Kosten in resultatenrekening</t>
  </si>
  <si>
    <t>Handelsgoederen, grond- en hulpstoffen</t>
  </si>
  <si>
    <t>Diensten en diverse goederen</t>
  </si>
  <si>
    <t>Bezoldigingen, sociale lasten en pensioenen</t>
  </si>
  <si>
    <t>Andere bedrijfskosten</t>
  </si>
  <si>
    <t>Als herstructureringskosten geactiveerde bedrijfskosten (-)</t>
  </si>
  <si>
    <t>Waardeverminderingen op voorraden, bestellingen in uitvoering en handelsvorderingen (toevoegingen +, terugnemingen -)</t>
  </si>
  <si>
    <t>Uitzonderlijke kosten</t>
  </si>
  <si>
    <t>Opbrengsten in resultatenrekening</t>
  </si>
  <si>
    <t>Uitzonderlijke opbrengsten</t>
  </si>
  <si>
    <t>Geproduceerde vaste activa</t>
  </si>
  <si>
    <t>Andere bedrijfsopbrengsten</t>
  </si>
  <si>
    <t>Boetes</t>
  </si>
  <si>
    <t>waarvan voor door de overheid opgelegde toeslagen (niet gekapitaliseerde pensioenen, verbintenissen ten opzichte van de pensioenfondsen) en belastingen</t>
  </si>
  <si>
    <t>Voorraadwijziging groenestroomcertificaten (toename voorraad: negatieve waarde, afname voorraad: positieve waarde)</t>
  </si>
  <si>
    <t>Voorraadwijziging warmtekrachtcertificaten (toename voorraad: negatieve waarde, afname voorraad: positieve waarde)</t>
  </si>
  <si>
    <t>Totaal correcties op kosten</t>
  </si>
  <si>
    <t>Operationele kosten i.h.k.v. tariefmethodologie</t>
  </si>
  <si>
    <t>Totaal correcties op opbrengsten</t>
  </si>
  <si>
    <t>Operationele opbrengsten i.h.k.v. tariefmethodologie</t>
  </si>
  <si>
    <t>DISTRIBUTIENETBEHEERDER :</t>
  </si>
  <si>
    <t>ONDERNEMINGSNUMMER:</t>
  </si>
  <si>
    <t>WERKMAATSCHAPPIJ:</t>
  </si>
  <si>
    <t>ACTIVITEIT :</t>
  </si>
  <si>
    <t>Assumpties</t>
  </si>
  <si>
    <t>OVERZICHT GEBRUIKTE VARIABELEN</t>
  </si>
  <si>
    <t>AFSCHRIJVINGSPERCENTAGES (%)</t>
  </si>
  <si>
    <t>Kosten onderzoek en ontwikkeling</t>
  </si>
  <si>
    <t>Industriële gebouwen</t>
  </si>
  <si>
    <t>Administratieve gebouwen</t>
  </si>
  <si>
    <t>Kabels</t>
  </si>
  <si>
    <t>Lijnen</t>
  </si>
  <si>
    <t>Posten en cabines</t>
  </si>
  <si>
    <t>Aansluitingen</t>
  </si>
  <si>
    <t>Meetapparatuur</t>
  </si>
  <si>
    <t>Teletransmissie en optische vezels</t>
  </si>
  <si>
    <t>Gereedschap en meubilair</t>
  </si>
  <si>
    <t>Rollend materieel</t>
  </si>
  <si>
    <t>Labo uitrusting</t>
  </si>
  <si>
    <t>Administratieve uitrusting (informatica en kantoor)</t>
  </si>
  <si>
    <t>Budgetmeters</t>
  </si>
  <si>
    <t>Distributienetbeheerder:</t>
  </si>
  <si>
    <t>Activiteit:</t>
  </si>
  <si>
    <t>In rekening te brengen afschrijvingen voor</t>
  </si>
  <si>
    <t>Kosten voor onderzoek en ontwikkeling</t>
  </si>
  <si>
    <t>In rekening te brengen afboekingen voor</t>
  </si>
  <si>
    <t>Voorraad groenestroom- en warmtekrachtcertificaten</t>
  </si>
  <si>
    <t>Niet- geïmmobiliseerde certificaten</t>
  </si>
  <si>
    <t>Schulden op ten hoogste één jaar (42/43/44/45/46/47/48)</t>
  </si>
  <si>
    <t>INVLOED OP HET RESULTAAT</t>
  </si>
  <si>
    <t>Saldo van het jaar</t>
  </si>
  <si>
    <t>(1)</t>
  </si>
  <si>
    <t>(2)</t>
  </si>
  <si>
    <t xml:space="preserve">in het </t>
  </si>
  <si>
    <t xml:space="preserve">resultaat </t>
  </si>
  <si>
    <t xml:space="preserve">van het </t>
  </si>
  <si>
    <t xml:space="preserve">    Totale jaarlijkse impact</t>
  </si>
  <si>
    <t xml:space="preserve">    op de resultaten</t>
  </si>
  <si>
    <t>exploitatiejaar</t>
  </si>
  <si>
    <t>Overlopende rekeningen</t>
  </si>
  <si>
    <t>Saldo</t>
  </si>
  <si>
    <t>Evolutie saldo overlopende rekeningen</t>
  </si>
  <si>
    <t>(+) Debet saldo</t>
  </si>
  <si>
    <t>Investeringen MVA</t>
  </si>
  <si>
    <t>Subsidies MVA</t>
  </si>
  <si>
    <t>Desinvesteringen MVA</t>
  </si>
  <si>
    <t>Afschrijvingen op historische aanschaffingswaarde MVA</t>
  </si>
  <si>
    <t>Gemiddelde RAB voor het jaar</t>
  </si>
  <si>
    <t>Formule</t>
  </si>
  <si>
    <t>Aangekochte groenestroomcertificaten</t>
  </si>
  <si>
    <t>Aangekochte warmtekrachtcertificaten</t>
  </si>
  <si>
    <t>Omzet totaal</t>
  </si>
  <si>
    <t>Omzet uit niet-periodieke distributienettarieven</t>
  </si>
  <si>
    <t>Verkochte groenestroomcertificaten</t>
  </si>
  <si>
    <t>Niet-geïmmobiliseerde GSC</t>
  </si>
  <si>
    <t>Geïmmobiliseerde GSC</t>
  </si>
  <si>
    <t>Verkochte warmtekrachtcertificaten</t>
  </si>
  <si>
    <t>In rekening te brengen NBK voor 31/12:</t>
  </si>
  <si>
    <t>Maximale waarde NBK voor 31/12:</t>
  </si>
  <si>
    <t>IVA</t>
  </si>
  <si>
    <t>Historische aanschaffingswaarde (1)</t>
  </si>
  <si>
    <t>Gecumuleerde afschrijvingen (2)</t>
  </si>
  <si>
    <t>Totaal nettoboekwaarde (3)=(1)+(2)</t>
  </si>
  <si>
    <t>Totaal (6) = (3)+(4)+(5)</t>
  </si>
  <si>
    <t>Afschrijvingen IVA</t>
  </si>
  <si>
    <t>waarvan voor gebruik van het net</t>
  </si>
  <si>
    <t>waarvan voor openbare dienstverplichtingen</t>
  </si>
  <si>
    <t>waarvan voor ondersteunende diensten</t>
  </si>
  <si>
    <t>Concessies, octrooien, licenties, knowhow, merken en soortgelijke rechten</t>
  </si>
  <si>
    <t>Vooruitbetalingen</t>
  </si>
  <si>
    <t>+: gelieve positieve waarde in te geven</t>
  </si>
  <si>
    <t>-: gelieve negatieve waarde in te geven</t>
  </si>
  <si>
    <t>Activaposten (boekhoudkundige rubrieken 22, 23, 24, 25, 26 en 27)</t>
  </si>
  <si>
    <t>Afschrijvingen MVA- historische aanschaffingswaarde</t>
  </si>
  <si>
    <t>x%</t>
  </si>
  <si>
    <t>Bijkomende opmerking:</t>
  </si>
  <si>
    <r>
      <t xml:space="preserve">Regulatoir actief </t>
    </r>
    <r>
      <rPr>
        <i/>
        <vertAlign val="superscript"/>
        <sz val="10"/>
        <rFont val="Arial"/>
        <family val="2"/>
      </rPr>
      <t>1</t>
    </r>
  </si>
  <si>
    <t>Historische indexatie (x%) (4)</t>
  </si>
  <si>
    <t>Wijziging in de voorraad goederen in bewerking, gereed product en bestellingen in uitvoering (positieve waarde voor voorraadtoename, negatieve voor voorraadafname)</t>
  </si>
  <si>
    <t>Omzet uit overige</t>
  </si>
  <si>
    <t>Niet-geïmmobiliseerde WKC</t>
  </si>
  <si>
    <t>Geïmmobiliseerde WKC</t>
  </si>
  <si>
    <t>Afschrijvingen MVA- MW o.b.v. historische indexatie</t>
  </si>
  <si>
    <t>Afschrijvingen MVA- MW o.b.v. iRAB</t>
  </si>
  <si>
    <t>Evolutie van de immateriële vaste activa:</t>
  </si>
  <si>
    <t>Activapost (boekhoudkundige rubriek 21 excl goodwill)</t>
  </si>
  <si>
    <t>Terreinen</t>
  </si>
  <si>
    <t>Telegelezen meters</t>
  </si>
  <si>
    <t>Het rapporteringsmodel is opgebouwd uit de volgende drie delen:</t>
  </si>
  <si>
    <t>Ter informatie</t>
  </si>
  <si>
    <t>hebben betrekking op: het vervangen van activa aan het einde van hun levensduur, investeringen in apparatuur voor de controle van het net en het verzamelen van informatie, verplaatsing van netten en investeringen ten behoeve van het milieu en maatregelen die worden genomen om leveringskwaliteit te verbeteren.</t>
  </si>
  <si>
    <t>hebben betrekking op: de aansluiting van nieuwe netgebruikers op het distributienet en versterkingen van het bestaande net om te kunnen voldoen aan een algemene toename van het volume aan vervoerde energie.</t>
  </si>
  <si>
    <t>Afschrijvingen en waardeverminderingen op oprichtingskosten, immateriële en materiële vaste activa</t>
  </si>
  <si>
    <t>Voorzieningen voor pensioenen en soortgelijke verplichtingen, grote herstellingswerken &amp; grote onderhoudswerken en andere risico's en kosten (toevoegingen +, bestedingen en terugnemingen -)</t>
  </si>
  <si>
    <t>Financiële kosten</t>
  </si>
  <si>
    <t>Financiële opbrengsten</t>
  </si>
  <si>
    <t>Waardeverminderingen op financiële vaste activa (toevoeging)</t>
  </si>
  <si>
    <t>Voorzieningen voor uitzonderlijke risico's en kosten (toevoeging)</t>
  </si>
  <si>
    <t>Terugneming van waardeverminderingen op financiële vaste activa</t>
  </si>
  <si>
    <t>Terugneming van voorzieningen voor uitzonderlijke risico's en kosten</t>
  </si>
  <si>
    <t>De evolutie van de immateriële vaste activa wordt duidelijk opgebouwd door rapportering van volgende elementen:</t>
  </si>
  <si>
    <t>Hierbij dient te worden opgemerkt dat goodwill, in analogie met de tariefmethodologie, niet in rekening genomen wordt.</t>
  </si>
  <si>
    <t>Deze tabel geeft de evolutie weer van de RAB. Deze evolutie wordt automatisch berekend op basis van de gegevens die gerapporteerd werden in de voorgaande tabellen.</t>
  </si>
  <si>
    <t>Legenda celkleuren</t>
  </si>
  <si>
    <t>Berekende of overgenomen waarde waarvoor dus geen manuele input vereist is</t>
  </si>
  <si>
    <t>Immateriële vaste activa (excl goodwill)</t>
  </si>
  <si>
    <t>De tekens die in de kolomhoofden van de tabellen opgenomen zijn, dienen te worden geïnterpreteerd als:</t>
  </si>
  <si>
    <t>Beslissing van de regulator</t>
  </si>
  <si>
    <t>(+) ==&gt; Teruggave overschot, verlaging van de tarieven;</t>
  </si>
  <si>
    <t xml:space="preserve">(-) ==&gt; Recuperatie tekort, verhoging van de tarieven </t>
  </si>
  <si>
    <t>Resterend saldo terug te nemen</t>
  </si>
  <si>
    <t>Kabels - Transformatie MS</t>
  </si>
  <si>
    <t>Kabels - Netwerk MS</t>
  </si>
  <si>
    <t>Kabels - Transformatie LS</t>
  </si>
  <si>
    <t>Kabel - Netwerk LS</t>
  </si>
  <si>
    <t>Lijnen - Transformatie MS</t>
  </si>
  <si>
    <t>Lijnen - Netwerk MS</t>
  </si>
  <si>
    <t>Lijnen - Transformatie LS</t>
  </si>
  <si>
    <t>Lijnen - Netwerk LS</t>
  </si>
  <si>
    <t>Posten &amp; cabines - Transformatie MS</t>
  </si>
  <si>
    <t>Posten &amp; cabines - Netwerk MS</t>
  </si>
  <si>
    <t>Posten &amp; cabines - Transformatie LS</t>
  </si>
  <si>
    <t>Posten &amp; cabines - Netwerk LS</t>
  </si>
  <si>
    <t>Kabels - Netwerk 70/36/30kV</t>
  </si>
  <si>
    <t>Lijnen - Netwerk 70/36/30kV</t>
  </si>
  <si>
    <t>Posten &amp; cabines - Netwerk 70/36/30kV</t>
  </si>
  <si>
    <t>Aansluitingen - Netwerk 70/36/30kV</t>
  </si>
  <si>
    <t>Aansluitingen - Transformatie MS</t>
  </si>
  <si>
    <t>Aansluitingen - Netwerk MS</t>
  </si>
  <si>
    <t>Aansluitingen - Transformatie LS</t>
  </si>
  <si>
    <t>Aansluitingen - Netwerk LS</t>
  </si>
  <si>
    <t>Meetapparatuur - Netwerk 70/36/30kV</t>
  </si>
  <si>
    <t>Meetapparatuur - Transformatie MS</t>
  </si>
  <si>
    <t>Meetapparatuur - Netwerk MS</t>
  </si>
  <si>
    <t>Meetapparatuur - Transformatie LS</t>
  </si>
  <si>
    <t>Meetapparatuur - Netwerk LS</t>
  </si>
  <si>
    <t>Project slimme meters</t>
  </si>
  <si>
    <t>Project slimme netten</t>
  </si>
  <si>
    <t>Project clearing house</t>
  </si>
  <si>
    <t>Input vereist door VREG</t>
  </si>
  <si>
    <t xml:space="preserve"> </t>
  </si>
  <si>
    <t>Verplicht aangekochte groenestroom- en warmtekrachtcertificaten aan minimumwaarde volgens Energiedecreet</t>
  </si>
  <si>
    <t>Toeslagen of heffingen ter financiering van de openbare dienstverplichtingen</t>
  </si>
  <si>
    <t>Bijdragen ter dekking van de verloren kosten</t>
  </si>
  <si>
    <t>Lasten van niet-gekapitaliseerde pensioenen</t>
  </si>
  <si>
    <t>Uitgave i.h.k.v. verrekening van kost van groenestroom- en warmtekrachtcertificaten onder distributienetbeheerders volgens Energiedecreet (solidarisering opkoopverplichting)</t>
  </si>
  <si>
    <t>Inkomsten i.h.k.v. verrekening van kost van groenestroom- en warmtekrachtcertificaten onder distributienetbeheerders volgens Energiedecreet (solidarisering opkoopverplichting)</t>
  </si>
  <si>
    <r>
      <t>UITBREIDINGSINVESTERINGEN</t>
    </r>
    <r>
      <rPr>
        <i/>
        <sz val="10"/>
        <rFont val="Arial"/>
        <family val="2"/>
      </rPr>
      <t xml:space="preserve"> </t>
    </r>
  </si>
  <si>
    <r>
      <t>VERVANGINGSINVESTERINGEN</t>
    </r>
    <r>
      <rPr>
        <i/>
        <sz val="10"/>
        <rFont val="Arial"/>
        <family val="2"/>
      </rPr>
      <t xml:space="preserve"> </t>
    </r>
  </si>
  <si>
    <t>Evolutie van de historische aanschaffingswaarde (materiële vaste activa):</t>
  </si>
  <si>
    <t>Evolutie van de meerwaarden op basis van de historische indexatie (materiële vaste acitva):</t>
  </si>
  <si>
    <t>Evolutie van de meerwaarden op basis van de iRAB (materiële vaste activa):</t>
  </si>
  <si>
    <t>Input vereist door distributienetbeheerder</t>
  </si>
  <si>
    <t>Tabellen</t>
  </si>
  <si>
    <t xml:space="preserve"> in dit rapporteringsmodel.</t>
  </si>
  <si>
    <t>(-) ==&gt; Overschot, minder kosten dan gebudgetteerd</t>
  </si>
  <si>
    <t>Opmerking</t>
  </si>
  <si>
    <t>Gereguleerde activiteiten</t>
  </si>
  <si>
    <t>Niet-gereguleerde activiteiten</t>
  </si>
  <si>
    <t>VASTE ACTIVA</t>
  </si>
  <si>
    <t>20/28</t>
  </si>
  <si>
    <t>I. Oprichtingskosten</t>
  </si>
  <si>
    <t>20</t>
  </si>
  <si>
    <t>II. Immateriële vaste activa</t>
  </si>
  <si>
    <t>21</t>
  </si>
  <si>
    <t>III. Materiële vaste activa</t>
  </si>
  <si>
    <t>22/27</t>
  </si>
  <si>
    <t>IV. Financiële vaste activa</t>
  </si>
  <si>
    <t>28</t>
  </si>
  <si>
    <t>VLOTTENDE ACTIVA</t>
  </si>
  <si>
    <t>29/58</t>
  </si>
  <si>
    <t>V. Vorderingen op meer dan één jaar</t>
  </si>
  <si>
    <t>29</t>
  </si>
  <si>
    <t>VI. Voorraden en bestellingen in uitvoering</t>
  </si>
  <si>
    <t>3</t>
  </si>
  <si>
    <t>VII. Vorderingen op ten hoogste één jaar</t>
  </si>
  <si>
    <t>40/41</t>
  </si>
  <si>
    <t>VIII. Geldbeleggingen</t>
  </si>
  <si>
    <t>50/53</t>
  </si>
  <si>
    <t>IX. Liquide middelen</t>
  </si>
  <si>
    <t>54/58</t>
  </si>
  <si>
    <t>X. Overlopende rekeningen</t>
  </si>
  <si>
    <t>490/1</t>
  </si>
  <si>
    <t>TOTAAL DER ACTIVA</t>
  </si>
  <si>
    <t>Code</t>
  </si>
  <si>
    <t>EIGEN VERMOGEN</t>
  </si>
  <si>
    <t xml:space="preserve"> 10/15</t>
  </si>
  <si>
    <t>I. Kapitaal</t>
  </si>
  <si>
    <t>10</t>
  </si>
  <si>
    <t>II. Uitgiftepremies</t>
  </si>
  <si>
    <t>III. Herwaarderingsmeerwaarden</t>
  </si>
  <si>
    <t>12</t>
  </si>
  <si>
    <t>IV. Reserves</t>
  </si>
  <si>
    <t>13</t>
  </si>
  <si>
    <t xml:space="preserve">V. Overgedragen winst </t>
  </si>
  <si>
    <t>VI. Kapitaalsubsidies</t>
  </si>
  <si>
    <t>VOORZIENINGEN</t>
  </si>
  <si>
    <t>VII. Voorzieningen en uitgestelde belastingen</t>
  </si>
  <si>
    <t>16</t>
  </si>
  <si>
    <t>SCHULDEN</t>
  </si>
  <si>
    <t>17/49</t>
  </si>
  <si>
    <t>VIII. Schulden op meer dan één jaar</t>
  </si>
  <si>
    <t>17</t>
  </si>
  <si>
    <t>A. Financiële schulden</t>
  </si>
  <si>
    <t>170/4</t>
  </si>
  <si>
    <t>B. Handelsschulden</t>
  </si>
  <si>
    <t>C. Ontvangen vooruitbetalingen op bestellingen</t>
  </si>
  <si>
    <t>D. Overige schulden</t>
  </si>
  <si>
    <t>178/9</t>
  </si>
  <si>
    <t>IX. Schulden op ten hoogste één jaar</t>
  </si>
  <si>
    <t>42/48</t>
  </si>
  <si>
    <t>A. Schulden &gt; 1 jaar die binnen het jr. verv.</t>
  </si>
  <si>
    <t>B. Financiële schulden</t>
  </si>
  <si>
    <t>C. Handelsschulden</t>
  </si>
  <si>
    <t>D. Ontvangen vooruitbet. op bestellingen</t>
  </si>
  <si>
    <t>E. Schulden m.b.t. belast., bezold. en soc. last.</t>
  </si>
  <si>
    <t>45</t>
  </si>
  <si>
    <t>F. Overige schulden</t>
  </si>
  <si>
    <t>47/48</t>
  </si>
  <si>
    <t>492/3</t>
  </si>
  <si>
    <t>TOTAAL DER PASSIVA</t>
  </si>
  <si>
    <t>A -P</t>
  </si>
  <si>
    <t>TABEL 3: Algemeen overzicht</t>
  </si>
  <si>
    <t>Controle met tabel 1:</t>
  </si>
  <si>
    <t>Netbeheer elektriciteit</t>
  </si>
  <si>
    <t>Netbeheer gas</t>
  </si>
  <si>
    <t>OPBRENGSTEN</t>
  </si>
  <si>
    <t>Exogene kosten/opbrengsten</t>
  </si>
  <si>
    <t>Overige kosten/opbrengsten</t>
  </si>
  <si>
    <t>I. Bedrijfsopbrengsten</t>
  </si>
  <si>
    <t>70/74</t>
  </si>
  <si>
    <t>A. Omzet</t>
  </si>
  <si>
    <t>B. Wijziging in de voorraad goederen in bewerking</t>
  </si>
  <si>
    <t xml:space="preserve">    en gereed product en in de bestellingen in uit-</t>
  </si>
  <si>
    <t xml:space="preserve">    voering (toename +, afname -)</t>
  </si>
  <si>
    <t>C. Geproduceerde vaste activa</t>
  </si>
  <si>
    <t>D. Andere bedrijfsopbrengsten</t>
  </si>
  <si>
    <t>IV. Financiële opbrengsten</t>
  </si>
  <si>
    <t>VII. Uitzonderlijke opbrengsten</t>
  </si>
  <si>
    <t>IX bis. A. Onttrekking aan de uitgestelde</t>
  </si>
  <si>
    <t xml:space="preserve"> belastingen</t>
  </si>
  <si>
    <t>X. B. Regularisering van belastingen en terugne-</t>
  </si>
  <si>
    <t xml:space="preserve">   ming van voorzieningen voor belastingen</t>
  </si>
  <si>
    <t>XI. Verlies van het boekjaar</t>
  </si>
  <si>
    <t>KOSTEN</t>
  </si>
  <si>
    <t>II. Bedrijfskosten</t>
  </si>
  <si>
    <t>60/64</t>
  </si>
  <si>
    <t>A. Handelsgoederen, grond- en hulpstoffen</t>
  </si>
  <si>
    <t>B. Diensten en diverse goederen</t>
  </si>
  <si>
    <t>C. Bezoldigingen, sociale lasten en pensioenen</t>
  </si>
  <si>
    <t>D. Afschrijvingen en waardeverminderingen op</t>
  </si>
  <si>
    <t xml:space="preserve">    oprichtingskosten, op immateriële en </t>
  </si>
  <si>
    <t xml:space="preserve">    materiële vaste activa</t>
  </si>
  <si>
    <t>E. Waardeverminderingen op voorraden, bestellin-</t>
  </si>
  <si>
    <t xml:space="preserve">    gen in uitvoering en handelsvorderingen (toevoe-</t>
  </si>
  <si>
    <t xml:space="preserve">    gingen +, terugnemingen -)</t>
  </si>
  <si>
    <t>F. Voorzieningen voor risico's en kosten (toevoe-</t>
  </si>
  <si>
    <t xml:space="preserve">    gingen +, bestedingen en terugnemingen -)</t>
  </si>
  <si>
    <t>G. Andere bedrijfskosten</t>
  </si>
  <si>
    <t>H. Als herstructureringskosten geactiveerde bedrijfs-</t>
  </si>
  <si>
    <t xml:space="preserve">    kosten (-)</t>
  </si>
  <si>
    <t>V. Financiële kosten</t>
  </si>
  <si>
    <t>VIII. Uitzonderlijke kosten</t>
  </si>
  <si>
    <t>IX bis. B. Overboeking naar de uitgestelde</t>
  </si>
  <si>
    <t>X. A. Belastingen op het resultaat</t>
  </si>
  <si>
    <t>670/3</t>
  </si>
  <si>
    <t>XI. Winst van het boekjaar</t>
  </si>
  <si>
    <t>Totaal opbrengsten</t>
  </si>
  <si>
    <t>Totaal kosten</t>
  </si>
  <si>
    <t>Resultaat</t>
  </si>
  <si>
    <t>Controle met tabel 2:</t>
  </si>
  <si>
    <t>TABEL 6: Evolutie Nettobedrijfskapitaal</t>
  </si>
  <si>
    <t>TABEL 8: Evolutie van de RAB-waarde</t>
  </si>
  <si>
    <t>Cel waarvoor op dit moment nog geen waarde kan gerapporteerd worden, maar die onder toepassing van de huidige tariefmethodologie wel relevant zal worden</t>
  </si>
  <si>
    <t>Operationele kosten</t>
  </si>
  <si>
    <t>Operationele opbrengsten</t>
  </si>
  <si>
    <t>TABEL 4: Afschrijvingen immateriële vaste activa</t>
  </si>
  <si>
    <t>20% (5 jaar)</t>
  </si>
  <si>
    <t>3% (33 jaar)</t>
  </si>
  <si>
    <t>2% (50 jaar)</t>
  </si>
  <si>
    <t>10% (10 jaar)</t>
  </si>
  <si>
    <t>33% (3 jaar)</t>
  </si>
  <si>
    <t>Balanscijfers</t>
  </si>
  <si>
    <t>Correcties</t>
  </si>
  <si>
    <t>Voetnoot:</t>
  </si>
  <si>
    <t>BTW-REGIME:</t>
  </si>
  <si>
    <t xml:space="preserve">Hierbij worden de gebruikte assumpties opgelijst die onderdeel uitmaken van de methodologie, ter bepaling van een toegestaan inkomen uit </t>
  </si>
  <si>
    <t>Gemiddelde RAB-waarde voor boekjaar:</t>
  </si>
  <si>
    <t>Aandeel Vlaamse Gewest (%)</t>
  </si>
  <si>
    <t xml:space="preserve">respectievelijke kosten van de gewestgrensoverschrijdende distributienetbeheerders. Hierbij dienen de percentages die in onderstaande tabel werden opgegeven dus </t>
  </si>
  <si>
    <r>
      <rPr>
        <b/>
        <sz val="10"/>
        <rFont val="Arial"/>
        <family val="2"/>
      </rPr>
      <t>Boeking</t>
    </r>
    <r>
      <rPr>
        <sz val="10"/>
        <rFont val="Arial"/>
        <family val="2"/>
      </rPr>
      <t xml:space="preserve"> van het saldo in het resultaat van het exploitatiejaar </t>
    </r>
  </si>
  <si>
    <t>Burgerlijke geldboete</t>
  </si>
  <si>
    <t>Administratieve geldboete</t>
  </si>
  <si>
    <t>Strafrechtelijke geldboete</t>
  </si>
  <si>
    <t>Gemiddeld NBK voor het boekjaar:</t>
  </si>
  <si>
    <t>Transactiekosten in het kader van aantrekken en vastleggen van financiering (cfr. omschrijving transactiekosten in tab 'Titelblad') (voor zover geen onderdeel van klasse 65)</t>
  </si>
  <si>
    <t>Hergebruikte uitrusting cabines</t>
  </si>
  <si>
    <t>6,67% (15 jaar)</t>
  </si>
  <si>
    <t>Spreiding van de impact tgv wijziging waarderingsregels</t>
  </si>
  <si>
    <r>
      <rPr>
        <b/>
        <sz val="10"/>
        <rFont val="Arial"/>
        <family val="2"/>
      </rPr>
      <t>Terugname</t>
    </r>
    <r>
      <rPr>
        <sz val="10"/>
        <rFont val="Arial"/>
        <family val="2"/>
      </rPr>
      <t xml:space="preserve"> van het saldo in het resultaat van het exploitatiejaar </t>
    </r>
  </si>
  <si>
    <t>TABEL 5E: Afschrijvingen van de historische aanschaffingswaarde (materiële vaste activa) - gas</t>
  </si>
  <si>
    <t>Leidingen - MD</t>
  </si>
  <si>
    <t>Leidingen - LD</t>
  </si>
  <si>
    <t>Cabines/Stations - MD</t>
  </si>
  <si>
    <t>Cabines/Stations - LD</t>
  </si>
  <si>
    <t>Aansluitingen - MD</t>
  </si>
  <si>
    <t>Aansluitingen - LD</t>
  </si>
  <si>
    <t>Meetapparatuur - MD</t>
  </si>
  <si>
    <t>Meetapparatuur - LD</t>
  </si>
  <si>
    <t>Labo-uitrusting</t>
  </si>
  <si>
    <t>TABEL 5A: Afschrijvingen van de historische aanschaffingswaarde (materiële vaste activa) - elektriciteit</t>
  </si>
  <si>
    <t>TABEL 5B: Afschrijvingen van de meerwaarde op basis van de historische indexatie (materiële vaste activa) - elektriciteit</t>
  </si>
  <si>
    <t>TABEL 5C: Afschrijvingen van de meerwaarde op basis van de iRAB (materiële vaste activa) - elektriciteit</t>
  </si>
  <si>
    <t>TABEL 5D: Nettoboekwaarde van de totale materiële vaste activa - elektriciteit</t>
  </si>
  <si>
    <t>Materiële vaste activa - elektriciteit</t>
  </si>
  <si>
    <t>Materiële vaste activa - gas</t>
  </si>
  <si>
    <t>Leidingen</t>
  </si>
  <si>
    <t>Cabines/Stations</t>
  </si>
  <si>
    <t>een duidelijke opbouw van de nettoboekwaarde per jaar. De evolutie van de historische aanschaffingswaarde van de materiële vaste activa wordt duidelijk opgebouwd door rapportering van volgende elementen:</t>
  </si>
  <si>
    <t xml:space="preserve">door middel van een duidelijke opbouw van de nettoboekwaarde per jaar. </t>
  </si>
  <si>
    <t>Deze tabel geeft de evolutie van de nettoboekwaarde van de totale materiële vaste activa voor de gereguleerde activiteit 'elektriciteit' weer en is bijgevolg de som van de tabellen 5A, 5B en 5C.</t>
  </si>
  <si>
    <t>TABEL 5F: Afschrijvingen van de meerwaarde op basis van de historische indexatie (materiële vaste activa) - gas</t>
  </si>
  <si>
    <t>TABEL 5G: Afschrijvingen van de meerwaarde op basis van de iRAB (materiële vaste activa) - gas</t>
  </si>
  <si>
    <t>TABEL 5H: Nettoboekwaarde van de totale materiële vaste activa - gas</t>
  </si>
  <si>
    <t>Deze tabel geeft de evolutie van de nettoboekwaarde van de totale materiële vaste activa voor de gereguleerde activiteit 'gas' weer en is bijgevolg de som van de tabellen 5E, 5F en 5G.</t>
  </si>
  <si>
    <t>Activa in aanbouw</t>
  </si>
  <si>
    <t>Overdrachten en/of terugnames</t>
  </si>
  <si>
    <t>Investeringen IVA</t>
  </si>
  <si>
    <t>Totaal nettoboekwaarde (9)=(7)+(8)</t>
  </si>
  <si>
    <t>Historische aanschaffingswaarde (7)</t>
  </si>
  <si>
    <t>Gecumuleerde afschrijvingen (8)</t>
  </si>
  <si>
    <t>Desinvesteringen IVA</t>
  </si>
  <si>
    <t>Afschrijvingen op IVA</t>
  </si>
  <si>
    <t>Belastingen op het resultaat</t>
  </si>
  <si>
    <t>Overboeking naar de belastingvrije reserves</t>
  </si>
  <si>
    <t xml:space="preserve">Controle met tabel 2: </t>
  </si>
  <si>
    <t xml:space="preserve">Uitzonderlijke afschrijvingen en waardeverminderingen op oprichtingskosten </t>
  </si>
  <si>
    <t>Afschrijvingen en waardeverminderingen op oprichtingskosten</t>
  </si>
  <si>
    <t>(Uitzonderlijke) Afschrijvingen en waardeverminderingen op materiële vaste activa</t>
  </si>
  <si>
    <t xml:space="preserve">Omzet uit periodieke distributienettarieven </t>
  </si>
  <si>
    <t>Totaal kosten resultatenrekening</t>
  </si>
  <si>
    <t>Totaal opbrengsten resultatenrekening</t>
  </si>
  <si>
    <t>Regularisering van belastingen en terugneming fiscale voorzieningen</t>
  </si>
  <si>
    <t>Onttrekking aan de belastingvrije reserve</t>
  </si>
  <si>
    <t>Omzet uit periodieke distributienettarieven</t>
  </si>
  <si>
    <t>gereguleerde activiteiten en niet-gereguleerde activiteiten).</t>
  </si>
  <si>
    <t>activiteiten ('netbeheer elektriciteit', 'netbeheer gas' en 'niet-gereguleerde activiteiten', waarbij voor 'netbeheer elektriciteit' en 'netbeheer gas' een verder onderscheid wordt gemaakt tussen</t>
  </si>
  <si>
    <t>(Uitzonderlijke) Afschrijvingen en waardeverminderingen op goodwill</t>
  </si>
  <si>
    <t>Terugneming van afschrijvingen en waardeverminderingen op goodwill</t>
  </si>
  <si>
    <t>(Uitzonderlijke) Afschrijvingen en waardeverminderingen op immateriële vaste activa, excl goodwill</t>
  </si>
  <si>
    <t>Afschrijvingskosten immateriële vaste activa</t>
  </si>
  <si>
    <t>Afschrijvingskosten materiële vaste activa</t>
  </si>
  <si>
    <t>Overige</t>
  </si>
  <si>
    <t>Exploitatievergoeding m.b.t. immateriële vaste activa en materiële vaste activa aangerekend door Infrax cvba aan de Infrax DNB</t>
  </si>
  <si>
    <t>Billijke vergoeding voor de materiële vaste activa</t>
  </si>
  <si>
    <t>Kapitaalkostenvergoeding</t>
  </si>
  <si>
    <t>RAB</t>
  </si>
  <si>
    <t>WACC</t>
  </si>
  <si>
    <t>Exploitatievergoeding m.b.t. immateriële vaste activa en materiële vaste activa aangerekend door Infrax Limburg aan Inter-Energa</t>
  </si>
  <si>
    <t>Gecorrigeerde vergoeding voor de immateriële vaste activa en materiële vaste activa aangerekend door Infrax cvba aan de Infrax DNB</t>
  </si>
  <si>
    <t>Gecorrigeerde vergoeding voor de immateriële vaste activa en materiële vaste activa aangerekend door Infrax Limburg aan Inter-Energa</t>
  </si>
  <si>
    <t>Billijke vergoeding voor de immateriële vaste activa</t>
  </si>
  <si>
    <t>Exploitatievergoeding m.b.t. immateriële vaste activa en materiële vaste activa aangerekend door Etiz AGB aan Infrax West</t>
  </si>
  <si>
    <t>Gecorrigeerde vergoeding voor de immateriële vaste activa en materiële vaste activa aangerekend door Etiz AGB aan Infrax West</t>
  </si>
  <si>
    <r>
      <t xml:space="preserve">Gelieve </t>
    </r>
    <r>
      <rPr>
        <b/>
        <i/>
        <sz val="10"/>
        <rFont val="Arial"/>
        <family val="2"/>
      </rPr>
      <t>positieve</t>
    </r>
    <r>
      <rPr>
        <i/>
        <sz val="10"/>
        <rFont val="Arial"/>
        <family val="2"/>
      </rPr>
      <t xml:space="preserve"> waarden in te geven (voor activa (indien debetsaldo) en passiva (indien creditsaldo)).</t>
    </r>
  </si>
  <si>
    <r>
      <t xml:space="preserve">Gelieve </t>
    </r>
    <r>
      <rPr>
        <b/>
        <i/>
        <sz val="10"/>
        <rFont val="Arial"/>
        <family val="2"/>
      </rPr>
      <t>positieve</t>
    </r>
    <r>
      <rPr>
        <i/>
        <sz val="10"/>
        <rFont val="Arial"/>
        <family val="2"/>
      </rPr>
      <t xml:space="preserve"> waarden in te geven (voor kosten (indien debetsaldo) en opbrengsten (indien creditsaldo)).</t>
    </r>
  </si>
  <si>
    <t>Gelieve positieve waarden in te geven (voor activa (indien debetsaldo) en voor passiva (indien creditsaldo), tenzij anders aangegeven.</t>
  </si>
  <si>
    <t>Geldbeleggingen (50/53)</t>
  </si>
  <si>
    <t>Gelieve positieve waarden in te geven voor een opbrengst (indien creditsaldo), tenzij in 'kolom B' anders wordt aangegeven.</t>
  </si>
  <si>
    <t>Gelieve positieve waarden in te geven voor een kost (indien debetsaldo), tenzij in 'kolom B' anders wordt aangegeven.</t>
  </si>
  <si>
    <t>Opmerking:</t>
  </si>
  <si>
    <t>- Saldi m.b.t. financiële lasten door afwijking tussen budget en werkelijkheid</t>
  </si>
  <si>
    <t>- Saldi m.b.t. afschrijvingen door afwijking tussen budget en werkelijkheid</t>
  </si>
  <si>
    <t>- Saldi m.b.t. billijke winstvergoeding door afwijking tussen budget en werkelijkheid</t>
  </si>
  <si>
    <t>- Saldi m.b.t. openbare dienstverplichtingen door afwijkingen tussen budget en werkelijkheid</t>
  </si>
  <si>
    <t>- Saldi m.b.t. toeslagen en heffingen door afwijking tussen budget en werkelijkheid</t>
  </si>
  <si>
    <t>- Saldi m.b.t. volumeverschillen door afwijking tussen budget en werkelijkheid</t>
  </si>
  <si>
    <t>Saldo door afwijking tussen budget en werkelijkheid</t>
  </si>
  <si>
    <t>1. Kosten nodig ter vervulling van de wettelijke taken</t>
  </si>
  <si>
    <t>C. Financiële lasten</t>
  </si>
  <si>
    <t>2. Afschrijvingen</t>
  </si>
  <si>
    <t>3. Billijke winstvergoeding</t>
  </si>
  <si>
    <t>4. Openbare dienstverplichtingen</t>
  </si>
  <si>
    <t>5. Toeslagen en heffingen</t>
  </si>
  <si>
    <t>6. Volume verschillen</t>
  </si>
  <si>
    <t>TOTAAL SALDO</t>
  </si>
  <si>
    <t>Controle met tabel 7A:</t>
  </si>
  <si>
    <t>positieve bedragen in te vullen in het geval van een tekort en er dus bijgevolg meer kosten waren dan gebudgetteerd, en omgekeerd.</t>
  </si>
  <si>
    <t>Verder omvat deze tabel ook een controle waarbij een aansluiting wordt gemaakt met de gerapporteerde gegeven in tabel 7A.</t>
  </si>
  <si>
    <t>Met de saldi niet-beheersbare kosten wordt door de VREG naar de volgende saldi gedoeld:</t>
  </si>
  <si>
    <t>- Saldo door toepassing indexeringsformule op het initiële budget</t>
  </si>
  <si>
    <t>Unieke Operator</t>
  </si>
  <si>
    <t>Toeslagen ter dekking van de werkingskosten van de CREG</t>
  </si>
  <si>
    <r>
      <t>waarvan voor gebruik van Elia transportnet (</t>
    </r>
    <r>
      <rPr>
        <b/>
        <i/>
        <sz val="10"/>
        <rFont val="Arial"/>
        <family val="2"/>
      </rPr>
      <t>inclusief</t>
    </r>
    <r>
      <rPr>
        <i/>
        <sz val="10"/>
        <rFont val="Arial"/>
        <family val="2"/>
      </rPr>
      <t xml:space="preserve"> federale bijdrage)</t>
    </r>
  </si>
  <si>
    <t>in detail worden samengesteld en verklaard conform de bepalingen in Bijlage 3 van de tariefmethodologie.</t>
  </si>
  <si>
    <t>Het ingevulde rapporteringsmodel dient te zijn gewaarmerkt door een verslag van feitelijke bevindingen van de commissaris van de distributienetbeheerder.</t>
  </si>
  <si>
    <t>boekjaar waarover wordt gerapporteerd in te vullen. In de verdere tabellen van het rapporteringsmodel zijn deze velden gelinkt aan het titelblad. Deze velden worden dus automatisch aangevuld.</t>
  </si>
  <si>
    <t>JAARLIJKS EX-POST RAPPORTERINGSMODEL ENDOGENE KOSTEN</t>
  </si>
  <si>
    <t>RICHTLIJNEN BIJ HET INVULLEN EN DE INTERPRETATIE VAN HET JAARLIJKS EX-POST RAPPORTERINGSMODEL VOOR ENDOGENE KOSTEN</t>
  </si>
  <si>
    <t>de endogene kosten van elke distributienetbeheerder.</t>
  </si>
  <si>
    <t>endogene kosten/opbrengsten, overige kosten/opbrengsten, overdrachten en/of terugnames en niet-gereguleerde activiteiten).</t>
  </si>
  <si>
    <t>In de praktijk kan deze evolutie enkel afschrijvingen en afboekingen van de nettoboekwaarde t.g.v. verkopen omvatten.</t>
  </si>
  <si>
    <t xml:space="preserve"> inbaarheid van de vastgestelde verschillen tussen de door de regulator goedgekeurde en de door de distributienetbeheerder ingeboekte bedragen.</t>
  </si>
  <si>
    <t>TABEL 9: Operationele kosten gereguleerde activiteiten (endogene kosten)</t>
  </si>
  <si>
    <t>TABEL 10: Operationele opbrengsten gereguleerde activiteiten (endogene kosten)</t>
  </si>
  <si>
    <t>correcties in rekening te worden genomen. Voor een detaillering van de specifieke opbrengstensoorten die gecorrigeerd worden, verwijzen we naar de respectievelijke tabel</t>
  </si>
  <si>
    <t>Endogene kosten/opbrengsten</t>
  </si>
  <si>
    <t>Correcties ter bepaling endogene operationele kosten:</t>
  </si>
  <si>
    <t>Correcties ter bepaling endogene operationele opbrengsten:</t>
  </si>
  <si>
    <t>Het rapporteringsmodel dient in één exemplaar te worden opgeleverd, alsook onder elektronische vorm (Excel-formaat).</t>
  </si>
  <si>
    <t>dienen in een afzonderlijke nota worden gemotiveerd.</t>
  </si>
  <si>
    <t>Rapportering over boekjaar:</t>
  </si>
  <si>
    <t>elektriciteit</t>
  </si>
  <si>
    <t>Kosten van de openbaredienstverplichtingen m.b.t. het stimuleren van rationeel energiegebruik (REG):</t>
  </si>
  <si>
    <t>Kosten m.b.t. REG-premies (volgens het Energiebesluit artikels 6.4.1/1 t.e.m. 6.4.1/5)</t>
  </si>
  <si>
    <t>Kosten m.b.t. de actieverplichting energiescans (volgens het Energiebesluit artikel 6.4.1/8)</t>
  </si>
  <si>
    <t>Kosten m.b.t. de actieverplichting sociale dakisolatieprojecten (volgens het Energiebesluit artikel 6.4.1/9)</t>
  </si>
  <si>
    <t>Recuperatie van kosten van de openbaredienstverplichtingen m.b.t. het stimuleren van rationeel energiegebruik (REG):</t>
  </si>
  <si>
    <t>Recuperatie van kosten m.b.t. de actieverplichting energiescans (volgens het Energiebesluit artikel 6.4.1/12 §3)</t>
  </si>
  <si>
    <t>Recuperatie van kosten m.b.t. de actieverplichting sociale dakisolatieprojecten (volgens het Energiebesluit artikel 6.4.1/12 §4)</t>
  </si>
  <si>
    <t>Totale inkomsten verkregen van Vlaamse Overheid (VEA) i.h.k.v. banking certificaten (geïmmobiliseerde certificaten), m.a.w. zowel vergoeding voor werkelijk externe financiering als verkoop certificaten (Energiebesluit artikel 6.4.14/2 §2 en §3)</t>
  </si>
  <si>
    <t xml:space="preserve">Verkochte GSC en WKC </t>
  </si>
  <si>
    <t>Overige lokale, provinciale, gewestelijke of federale belastingen, heffingen, toeslagen, bijdragen en retributies</t>
  </si>
  <si>
    <r>
      <t xml:space="preserve">Kost m.b.t. door Elia aan distributienetbeheerder aangerekende vergoeding voor gebruik van transmissienet (elektriciteit), </t>
    </r>
    <r>
      <rPr>
        <b/>
        <sz val="10"/>
        <rFont val="Arial"/>
        <family val="2"/>
      </rPr>
      <t>inclusief</t>
    </r>
    <r>
      <rPr>
        <sz val="10"/>
        <rFont val="Arial"/>
        <family val="2"/>
      </rPr>
      <t xml:space="preserve"> federale bijdrage elektriciteit</t>
    </r>
  </si>
  <si>
    <r>
      <t xml:space="preserve">Kost m.b.t. door andere distributienetbeheerder (via doorvoer) aangerekende vergoeding voor gebruik van transmissienet (elektriciteit), </t>
    </r>
    <r>
      <rPr>
        <b/>
        <sz val="10"/>
        <rFont val="Arial"/>
        <family val="2"/>
      </rPr>
      <t xml:space="preserve">inclusief </t>
    </r>
    <r>
      <rPr>
        <sz val="10"/>
        <rFont val="Arial"/>
        <family val="2"/>
      </rPr>
      <t>federale bijdrage elektriciteit</t>
    </r>
  </si>
  <si>
    <t>- Saldo door afwijking tussen budget en werkelijkheid</t>
  </si>
  <si>
    <t>Recuperatie van kosten m.b.t. REG-premies (volgens het Energiebesluit artikel 6.4.1/12 §2)</t>
  </si>
  <si>
    <t>Belastingen, heffingen, toeslagen, bijdragen en retributies</t>
  </si>
  <si>
    <t>In de correctierubrieken dient door de distributienetbeheerder enkel een waarde worden gerapporteerd voor zover</t>
  </si>
  <si>
    <t>deze niet wordt gecorrigeerd aan de hand van een andere correctierubriek in deze tabel.</t>
  </si>
  <si>
    <r>
      <rPr>
        <i/>
        <vertAlign val="superscript"/>
        <sz val="10"/>
        <rFont val="Arial"/>
        <family val="2"/>
      </rPr>
      <t>1</t>
    </r>
    <r>
      <rPr>
        <i/>
        <sz val="10"/>
        <rFont val="Arial"/>
        <family val="2"/>
      </rPr>
      <t>: Omvat het regulatoir actief die op de activa van de jaarrekening van de distributienetbeheerder is geboekt m.b.t. deze gereguleerde activiteit, desgevallend met voorbehoud betreffende de door de VREG nog vast te stellen definitieve omvang van het bedrag en de toewijzing ervan.</t>
    </r>
  </si>
  <si>
    <t>1- TITELBLAD</t>
  </si>
  <si>
    <t>2-  ASSUMPTIES</t>
  </si>
  <si>
    <t>3-  TABELLEN</t>
  </si>
  <si>
    <t>Gelieve in een afzonderlijk verklarende nota een gedetailleerde onderbouw op te leveren voor het relatief aandeel van het Vlaams Gewest in de</t>
  </si>
  <si>
    <t>In het titelblad (de identificatie) dient de distributienetbeheerder de velden: distributienetbeheerder, ondernemingsnummer, BTW-regime, werkmaatschappij, activiteit  en</t>
  </si>
  <si>
    <t>'netbeheer gas' en 'niet-gereguleerde activiteiten', waarbij voor 'netbeheer elektriciteit' en 'netbeheer gas' een verder onderscheid wordt gemaakt tussen exogene kosten/opbrengsten,</t>
  </si>
  <si>
    <t xml:space="preserve">Deze tabel geeft een algemeen overzicht van de in dit rapporteringsmodel gerapporteerde gegevens die in aanmerking worden genomen ter bepaling van het </t>
  </si>
  <si>
    <t xml:space="preserve">toegestaan inkomen m.b.t. endogene kosten. Hierbij dient voor de gewestgrensoverschrijdende distributienetbeheerders ook het relatief aandeel van het Vlaamse Gewest </t>
  </si>
  <si>
    <t>worden opgegeven in het totaal van de respectievelijke kosten van de gewestgrensoverschrijdende distributienetbeheerders en dit conform de bepalingen in de bijlage 3 van de tariefmethodologie.</t>
  </si>
  <si>
    <t>Deze tabel geeft de evolutie van de immateriële vaste activa weer door middel van een duidelijke opbouw van de nettoboekwaarde per jaar.</t>
  </si>
  <si>
    <t>Deze tabel heeft als doel om zowel deel uit te maken van de evolutie van de opbouw van de RAB als voor de bepaling van de afschrijvingskosten.</t>
  </si>
  <si>
    <t xml:space="preserve">Deze tabel geeft de evolutie van de historische aanschaffingswaarde van de materiële vaste activa voor de gereguleerde activiteit 'elektriciteit' weer door middel van </t>
  </si>
  <si>
    <t xml:space="preserve">Deze tabel geeft de evolutie van de meerwaarde op basis van de historische indexatie van de materiële vaste activa voor de gereguleerde activiteit 'elektriciteit' weer, </t>
  </si>
  <si>
    <t xml:space="preserve">Deze tabel geeft de evolutie van de meerwaarde op basis van de initiële RAB voor de gereguleerde activiteit 'elektriciteit' weer, door middel van de duidelijke opbouw van de nettoboekwaarde per jaar. </t>
  </si>
  <si>
    <t>Deze tabel fungeert daarom ook voornamelijk ter controle van de overeenstemming tussen de boekhouding (tabel 1) en de waarden zoals ingevuld in de tabellen 5A tot en met 5C.</t>
  </si>
  <si>
    <t xml:space="preserve">Deze tabel geeft de evolutie van de historische aanschaffingswaarde van de materiële vaste activa voor de gereguleerde activiteit 'gas' weer door middel van </t>
  </si>
  <si>
    <t xml:space="preserve">Deze tabel geeft de evolutie van de meerwaarde op basis van de historische indexatie van de materiële vaste activa voor de gereguleerde activiteit 'gas' weer, </t>
  </si>
  <si>
    <t xml:space="preserve">Deze tabel geeft de evolutie van de meerwaarde op basis van de initiële RAB voor de gereguleerde activiteit 'gas' weer, door middel van de duidelijke opbouw van de nettoboekwaarde per jaar. </t>
  </si>
  <si>
    <t>Deze tabel fungeert daarom ook voornamelijk ter controle van de overeenstemming tussen de boekhouding (tabel 1) en de waarden zoals ingevuld in de tabellen 5E tot en met 5G.</t>
  </si>
  <si>
    <t xml:space="preserve">In deze tabel dienen de waarden ter bepaling van het nettobedrijfskapitaal te worden gerapporteerd. </t>
  </si>
  <si>
    <t xml:space="preserve"> jaar na jaar werden ingeboekt op het niveau van de resultatenrekening en de overlopende rekeningen en dit in uitvoering van de vorige tariefmethodologie(ën). Bovendien blijkt uit deze tabel eveneens de</t>
  </si>
  <si>
    <t>Geïmmobiliseerde certficaten</t>
  </si>
  <si>
    <t>Naam distributienetbeheerder</t>
  </si>
  <si>
    <t xml:space="preserve">Afrekeningskosten van de gratis kWh </t>
  </si>
  <si>
    <t>Overzicht van de endogene kosten:</t>
  </si>
  <si>
    <t>(+) ==&gt; Tekort, meer kosten dan gebudgetteerd;</t>
  </si>
  <si>
    <t>(-) Credit saldo;</t>
  </si>
  <si>
    <t>Saldi federale bijdrage elektriciteit</t>
  </si>
  <si>
    <t>Deze tabel laat een jaarlijkse opvolging toe van enerzijds de saldi m.b.t. 'niet-beheersbare' kosten die door de regulator werden/zullen worden goedgekeurd, en anderzijds de saldi 'niet-beheersbare' kosten die door de distributienetbeheerder</t>
  </si>
  <si>
    <t>Tenslotte laat de tabel ook een opvolging toe van de hoogte van de saldi 'beheersbare' kosten m.b.t. vorige tariefmethodologie(ën).</t>
  </si>
  <si>
    <t xml:space="preserve">Deze tabel geeft een detail van zowel de geboekte saldi 'beheersbare' kosten als de geboekte saldi 'niet-beheersbare' kosten over de exploitatiejaren 2008-2014. Hierbij dient de distributienetbeheerder </t>
  </si>
  <si>
    <t>- Saldi m.b.t. 'niet-beheersbare' kosten door afwijking tussen budget en werkelijkheid</t>
  </si>
  <si>
    <t>- Saldi door toepassing indexeringsformule op het initiële budget 'beheersbare' kosten</t>
  </si>
  <si>
    <t>Met de saldi 'beheersbare' kosten wordt door de VREG naar de volgende saldi gedoeld:</t>
  </si>
  <si>
    <t>- Saldi m.b.t. 'beheersbare' kosten door afwijking tussen geherindexeerd budget en werkelijkheid</t>
  </si>
  <si>
    <t>TABEL 7A: Opvolging van de saldi 'niet-beheersbare' kosten en saldi 'beheersbare' kosten m.b.t. vorige tariefmethodologieën</t>
  </si>
  <si>
    <t>Door de distributienetbeheerder geregistreerde saldi 'beheersbare' kosten</t>
  </si>
  <si>
    <t>Saldo m.b.t. 'beheersbare' kosten door afwijking tussen geherindexeerd budget en werkelijkheid</t>
  </si>
  <si>
    <t>A. 'Beheersbare' kosten</t>
  </si>
  <si>
    <t>B. 'Niet beheersbare' kosten</t>
  </si>
  <si>
    <t>'Beheersbaar'</t>
  </si>
  <si>
    <t>'Niet beheersbaar'</t>
  </si>
  <si>
    <t xml:space="preserve">Het jaarlijks ex-post rapporteringsmodel heeft als doel om via een standaardformaat tegemoet te komen aan de informatiebehoeften van de VREG, </t>
  </si>
  <si>
    <t xml:space="preserve">voor inzicht in de door de distributienetbeheerder gemaakte endogene kosten. </t>
  </si>
  <si>
    <t>om, indien nodig, nog bijkomende inlichtingen buiten dit rapporteringsmodel op te vragen.</t>
  </si>
  <si>
    <t>In dit rapporteringsmodel worden de tabellen en bijkomend aan te leveren informatie opgenomen die  worden gebruikt in het kader van</t>
  </si>
  <si>
    <t xml:space="preserve">de bepaling van het toegestaan inkomen m.b.t. de endogene kosten van de distributienetbeheerder. Desalniettemin behoudt de VREG zich de mogelijkheid  </t>
  </si>
  <si>
    <t>Saldi inzake volumeverschillen m.b.t. inkomsten uit periodieke distributienettarieven voor endogene kosten met energieverbruikgerelateerde tariefdragers</t>
  </si>
  <si>
    <t>Saldi inzake herindexering van het budget endogene kosten</t>
  </si>
  <si>
    <t>Saldi inzake vennootschapsbelasting</t>
  </si>
  <si>
    <t>Saldi inzake exogene kosten</t>
  </si>
  <si>
    <r>
      <t xml:space="preserve">Regulatoire saldi </t>
    </r>
    <r>
      <rPr>
        <i/>
        <sz val="10"/>
        <rFont val="Arial"/>
        <family val="2"/>
      </rPr>
      <t xml:space="preserve">op het actief </t>
    </r>
  </si>
  <si>
    <r>
      <t>gecorrigeerd worden, verwijzen we naar de respectievelijke tabel in dit rapporteringsmodel.</t>
    </r>
  </si>
  <si>
    <t>Hierbij wordt een jaarlijks afboekingspercentage van 2% toegepast.</t>
  </si>
  <si>
    <t>Deze tabel geeft een overzicht van de evolutie van de operationele kosten. Hierbij dienen, in analogie met de tariefmethodologie,</t>
  </si>
  <si>
    <t xml:space="preserve">een aantal correcties in rekening te worden genomen ter afbakening van de kosten met een endogeen operationeel karakter. Voor een detaillering van de specifieke kostensoorten die </t>
  </si>
  <si>
    <t xml:space="preserve">Deze tabel geeft een overzicht van de evolutie van de operationele opbrengsten. Hierbij dienen, in analogie met de tariefmethodologie, een aantal </t>
  </si>
  <si>
    <t xml:space="preserve">de regulatoire saldi die voortvloeien uit de tariefmethodologie van de VREG (nl. de saldi m.b.t. de exogene kosten, de saldi t.g.v. volumeverschillen m.b.t. verbruikgerelateerde tariefdragers </t>
  </si>
  <si>
    <t xml:space="preserve">inzake inkomsten voor endogene kosten, de saldi t.g.v. herindexering van het budget endogene kosten en de saldi m.b.t. vennootschapsbelasting), de saldi federale bijdrage elektriciteit en de saldi m.b.t. oplaadpunten voor elektrische voertuigen. </t>
  </si>
  <si>
    <t xml:space="preserve">Hiernaast legt de tariefmethodologie ook op dat de hoogte van het nettobedrijfskapitaal (&gt; 0) wordt begrensd tot  1/14de van de jaarlijkse omzet voor die activiteit, gecorrigeerd met de opbrengsten uit de verkoop van de groenestroom- en warmtekrachtcertificaten. </t>
  </si>
  <si>
    <t xml:space="preserve">Hierbij dient het nettobedrijfskapitaal te worden gecorrigeerd met de waarde aan groenestroom- en warmtekrachtcertificaten, de waarde van het regulatoir actief, </t>
  </si>
  <si>
    <t>Oplaadpunten voor elektrische voertuigen</t>
  </si>
  <si>
    <t>TABEL 7B: Overzicht geboekte saldi 'niet-beheersbare' kosten en 'beheersbare' kosten over de exploitatiejaren 2008-2014</t>
  </si>
  <si>
    <t>Saldo m.b.t oplaadpunten voor elektrische voertuigen initieel geplaatst in opdracht van de distributienetbeheerder in 2016</t>
  </si>
  <si>
    <t>Saldo m.b.t oplaadpunten voor elektrische voertuigen initieel geplaatst in opdracht van de distributienetbeheerder in 2017</t>
  </si>
  <si>
    <t>Saldo m.b.t oplaadpunten voor elektrische voertuigen initieel geplaatst in opdracht van de distributienetbeheerder in 2018</t>
  </si>
  <si>
    <t>Saldo m.b.t oplaadpunten voor elektrische voertuigen initieel geplaatst in opdracht van de distributienetbeheerder in 2019</t>
  </si>
  <si>
    <t>Saldo m.b.t oplaadpunten voor elektrische voertuigen initieel geplaatst in opdracht van de distributienetbeheerder in 2020</t>
  </si>
  <si>
    <t>Saldi m.b.t. oplaadpunten voor elektrische voertuigen volgens Art. 6.4.2 van het Energiebesluit</t>
  </si>
  <si>
    <t>Saldi m.b.t. oplaadpunten voor elektrische voertuigen volgens Art. 6.4.3 van het Energiebesluit</t>
  </si>
  <si>
    <t>Volgens Art. 6.4.2 van het Energiebesluit</t>
  </si>
  <si>
    <t>Volgens Art. 6.4.3 van het Energiebesluit</t>
  </si>
  <si>
    <t>Tussenkomsten derden MVA</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</si>
</sst>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0_ ;\-#,##0\ "/>
    <numFmt numFmtId="166" formatCode="#,##0.00;\(#,##0.00\);&quot;-- &quot;"/>
    <numFmt numFmtId="167" formatCode="#,##0.00_ ;\-#,##0.00\ "/>
    <numFmt numFmtId="168" formatCode="#,##0.00_ ;[Red]\-#,##0.00\ "/>
    <numFmt numFmtId="169" formatCode="#,##0.0000000_ ;\-#,##0.0000000\ "/>
    <numFmt numFmtId="170" formatCode="#,##0.0000"/>
    <numFmt numFmtId="171" formatCode="[$-813]dddd\ d\ mmmm\ yyyy"/>
    <numFmt numFmtId="172" formatCode="&quot;Ja&quot;;&quot;Ja&quot;;&quot;Nee&quot;"/>
    <numFmt numFmtId="173" formatCode="&quot;Waar&quot;;&quot;Waar&quot;;&quot;Onwaar&quot;"/>
    <numFmt numFmtId="174" formatCode="&quot;Aan&quot;;&quot;Aan&quot;;&quot;Uit&quot;"/>
    <numFmt numFmtId="175" formatCode="[$€-2]\ #.##000_);[Red]\([$€-2]\ #.##000\)"/>
    <numFmt numFmtId="176" formatCode="0.0%"/>
    <numFmt numFmtId="177" formatCode="0.000%"/>
    <numFmt numFmtId="178" formatCode="0.00000%"/>
    <numFmt numFmtId="179" formatCode="0.000000%"/>
    <numFmt numFmtId="180" formatCode="0.0000000%"/>
    <numFmt numFmtId="181" formatCode="0.00000000%"/>
    <numFmt numFmtId="182" formatCode="0.000000000%"/>
    <numFmt numFmtId="183" formatCode="0.0000000000%"/>
    <numFmt numFmtId="184" formatCode="0.00000000000%"/>
    <numFmt numFmtId="185" formatCode="0.000000000000%"/>
    <numFmt numFmtId="186" formatCode="0.0000000000000%"/>
    <numFmt numFmtId="187" formatCode="0.00000000000000%"/>
    <numFmt numFmtId="188" formatCode="_-* #,##0.000\ _€_-;\-* #,##0.000\ _€_-;_-* &quot;-&quot;??\ _€_-;_-@_-"/>
    <numFmt numFmtId="189" formatCode="_-* #,##0.0000\ _€_-;\-* #,##0.0000\ _€_-;_-* &quot;-&quot;??\ _€_-;_-@_-"/>
    <numFmt numFmtId="190" formatCode="_-* #,##0.00000\ _€_-;\-* #,##0.00000\ _€_-;_-* &quot;-&quot;??\ _€_-;_-@_-"/>
    <numFmt numFmtId="191" formatCode="_-* #,##0.000000\ _€_-;\-* #,##0.000000\ _€_-;_-* &quot;-&quot;??\ _€_-;_-@_-"/>
    <numFmt numFmtId="192" formatCode="_-* #,##0.0000000\ _€_-;\-* #,##0.0000000\ _€_-;_-* &quot;-&quot;??\ _€_-;_-@_-"/>
    <numFmt numFmtId="193" formatCode="_-* #,##0.00000000\ _€_-;\-* #,##0.00000000\ _€_-;_-* &quot;-&quot;??\ _€_-;_-@_-"/>
    <numFmt numFmtId="194" formatCode="#,##0&quot; BF&quot;;[Red]\-#,##0&quot; BF&quot;"/>
    <numFmt numFmtId="195" formatCode="#,##0.00&quot; BF&quot;;[Red]\-#,##0.00&quot; BF&quot;"/>
    <numFmt numFmtId="196" formatCode="0.0000"/>
    <numFmt numFmtId="197" formatCode="0.00000"/>
    <numFmt numFmtId="198" formatCode="0.000"/>
    <numFmt numFmtId="199" formatCode="0.000000"/>
    <numFmt numFmtId="200" formatCode="0.0000000"/>
    <numFmt numFmtId="201" formatCode="0.00000000"/>
    <numFmt numFmtId="202" formatCode="0.000000000"/>
    <numFmt numFmtId="203" formatCode="#,##0.00\ &quot;€&quot;"/>
    <numFmt numFmtId="204" formatCode="#,##0.000000"/>
    <numFmt numFmtId="205" formatCode="#,##0.0"/>
    <numFmt numFmtId="206" formatCode="0.0"/>
    <numFmt numFmtId="207" formatCode="#,##0.00\ _€"/>
    <numFmt numFmtId="208" formatCode="_ &quot;€&quot;\ * #,##0_ ;_ &quot;€&quot;\ * \-#,##0_ ;_ &quot;€&quot;\ * &quot;-&quot;_ ;_ @_ "/>
    <numFmt numFmtId="209" formatCode="_ * #,##0_ ;_ * \-#,##0_ ;_ * &quot;-&quot;_ ;_ @_ "/>
    <numFmt numFmtId="210" formatCode="_ &quot;€&quot;\ * #,##0.00_ ;_ &quot;€&quot;\ * \-#,##0.00_ ;_ &quot;€&quot;\ * &quot;-&quot;??_ ;_ @_ "/>
    <numFmt numFmtId="211" formatCode="_ * #,##0.00_ ;_ * \-#,##0.00_ ;_ * &quot;-&quot;??_ ;_ @_ "/>
    <numFmt numFmtId="212" formatCode="#,##0.00\ &quot;kWh&quot;"/>
    <numFmt numFmtId="213" formatCode="0\ &quot;# EAN&quot;"/>
    <numFmt numFmtId="214" formatCode="#,##0.00_ ;[Red]\-#,##0.00\ \K\W"/>
    <numFmt numFmtId="215" formatCode="#,##0.00\ \k\W"/>
    <numFmt numFmtId="216" formatCode="#,##0.00\ \k\W\h"/>
    <numFmt numFmtId="217" formatCode="#,##0.00\ \k\V\a\r\h"/>
    <numFmt numFmtId="218" formatCode="#,##0.000"/>
  </numFmts>
  <fonts count="93">
    <font>
      <sz val="10"/>
      <name val="Arial"/>
      <family val="0"/>
    </font>
    <font>
      <b/>
      <sz val="10"/>
      <name val="Arial"/>
      <family val="2"/>
    </font>
    <font>
      <b/>
      <u val="single"/>
      <sz val="10"/>
      <name val="Arial"/>
      <family val="2"/>
    </font>
    <font>
      <i/>
      <sz val="10"/>
      <name val="Arial"/>
      <family val="2"/>
    </font>
    <font>
      <u val="single"/>
      <sz val="10"/>
      <color indexed="12"/>
      <name val="Arial"/>
      <family val="2"/>
    </font>
    <font>
      <sz val="10"/>
      <color indexed="8"/>
      <name val="Arial"/>
      <family val="2"/>
    </font>
    <font>
      <sz val="10"/>
      <color indexed="10"/>
      <name val="Arial"/>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b/>
      <i/>
      <sz val="10"/>
      <name val="Arial"/>
      <family val="2"/>
    </font>
    <font>
      <i/>
      <sz val="10"/>
      <name val="Tahoma"/>
      <family val="2"/>
    </font>
    <font>
      <b/>
      <sz val="20"/>
      <color indexed="9"/>
      <name val="Arial"/>
      <family val="2"/>
    </font>
    <font>
      <b/>
      <u val="single"/>
      <sz val="14"/>
      <name val="Arial"/>
      <family val="2"/>
    </font>
    <font>
      <b/>
      <sz val="12"/>
      <name val="Arial"/>
      <family val="2"/>
    </font>
    <font>
      <i/>
      <u val="single"/>
      <sz val="10"/>
      <name val="Arial"/>
      <family val="2"/>
    </font>
    <font>
      <i/>
      <vertAlign val="superscript"/>
      <sz val="10"/>
      <name val="Arial"/>
      <family val="2"/>
    </font>
    <font>
      <b/>
      <i/>
      <sz val="9"/>
      <name val="Arial"/>
      <family val="2"/>
    </font>
    <font>
      <i/>
      <sz val="9"/>
      <name val="Arial"/>
      <family val="2"/>
    </font>
    <font>
      <b/>
      <sz val="14"/>
      <name val="Arial"/>
      <family val="2"/>
    </font>
    <font>
      <b/>
      <sz val="8"/>
      <name val="Arial"/>
      <family val="2"/>
    </font>
    <font>
      <b/>
      <u val="single"/>
      <sz val="12"/>
      <name val="Arial"/>
      <family val="2"/>
    </font>
    <font>
      <b/>
      <sz val="13"/>
      <name val="Arial"/>
      <family val="2"/>
    </font>
    <font>
      <i/>
      <sz val="8"/>
      <name val="Arial"/>
      <family val="2"/>
    </font>
    <font>
      <b/>
      <sz val="10"/>
      <color indexed="10"/>
      <name val="Arial"/>
      <family val="2"/>
    </font>
    <font>
      <b/>
      <u val="single"/>
      <sz val="11"/>
      <name val="Arial"/>
      <family val="2"/>
    </font>
    <font>
      <sz val="12"/>
      <name val="Arial"/>
      <family val="2"/>
    </font>
    <font>
      <sz val="10"/>
      <color indexed="8"/>
      <name val="MS Sans Serif"/>
      <family val="2"/>
    </font>
    <font>
      <sz val="11"/>
      <color indexed="8"/>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8"/>
      <color indexed="62"/>
      <name val="Cambria"/>
      <family val="2"/>
    </font>
    <font>
      <i/>
      <sz val="12"/>
      <name val="Arial"/>
      <family val="2"/>
    </font>
    <font>
      <u val="single"/>
      <sz val="10"/>
      <name val="Arial"/>
      <family val="2"/>
    </font>
    <font>
      <sz val="20"/>
      <name val="Arial"/>
      <family val="2"/>
    </font>
    <font>
      <sz val="10"/>
      <color indexed="12"/>
      <name val="Arial"/>
      <family val="2"/>
    </font>
    <font>
      <b/>
      <sz val="10"/>
      <color indexed="12"/>
      <name val="Arial"/>
      <family val="2"/>
    </font>
    <font>
      <sz val="9"/>
      <name val="Arial"/>
      <family val="2"/>
    </font>
    <font>
      <b/>
      <sz val="11"/>
      <name val="Arial"/>
      <family val="2"/>
    </font>
    <font>
      <b/>
      <u val="single"/>
      <sz val="10"/>
      <color indexed="12"/>
      <name val="Arial"/>
      <family val="2"/>
    </font>
    <font>
      <sz val="11"/>
      <name val="Arial"/>
      <family val="2"/>
    </font>
    <font>
      <sz val="11"/>
      <color indexed="9"/>
      <name val="Calibri"/>
      <family val="2"/>
    </font>
    <font>
      <u val="single"/>
      <sz val="10"/>
      <color indexed="20"/>
      <name val="Arial"/>
      <family val="2"/>
    </font>
    <font>
      <sz val="8"/>
      <color indexed="8"/>
      <name val="Arial"/>
      <family val="2"/>
    </font>
    <font>
      <b/>
      <sz val="8"/>
      <color indexed="62"/>
      <name val="Arial"/>
      <family val="2"/>
    </font>
    <font>
      <sz val="10"/>
      <color indexed="62"/>
      <name val="Arial"/>
      <family val="2"/>
    </font>
    <font>
      <i/>
      <sz val="10"/>
      <color indexed="62"/>
      <name val="Arial"/>
      <family val="2"/>
    </font>
    <font>
      <b/>
      <sz val="10"/>
      <color indexed="62"/>
      <name val="Arial"/>
      <family val="2"/>
    </font>
    <font>
      <sz val="11"/>
      <name val="Calibri"/>
      <family val="2"/>
    </font>
    <font>
      <sz val="10"/>
      <color indexed="9"/>
      <name val="Arial"/>
      <family val="2"/>
    </font>
    <font>
      <b/>
      <i/>
      <sz val="10"/>
      <color indexed="62"/>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8"/>
      <color theme="1"/>
      <name val="Arial"/>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0"/>
      <color theme="1"/>
      <name val="Arial"/>
      <family val="2"/>
    </font>
    <font>
      <sz val="10"/>
      <color theme="1"/>
      <name val="Arial"/>
      <family val="2"/>
    </font>
    <font>
      <b/>
      <sz val="8"/>
      <color theme="4" tint="-0.24997000396251678"/>
      <name val="Arial"/>
      <family val="2"/>
    </font>
    <font>
      <sz val="10"/>
      <color theme="4" tint="-0.24997000396251678"/>
      <name val="Arial"/>
      <family val="2"/>
    </font>
    <font>
      <i/>
      <sz val="10"/>
      <color theme="4" tint="-0.24997000396251678"/>
      <name val="Arial"/>
      <family val="2"/>
    </font>
    <font>
      <b/>
      <sz val="10"/>
      <color theme="4" tint="-0.24997000396251678"/>
      <name val="Arial"/>
      <family val="2"/>
    </font>
    <font>
      <sz val="10"/>
      <color theme="0"/>
      <name val="Arial"/>
      <family val="2"/>
    </font>
    <font>
      <b/>
      <i/>
      <sz val="10"/>
      <color theme="4" tint="-0.24997000396251678"/>
      <name val="Arial"/>
      <family val="2"/>
    </font>
  </fonts>
  <fills count="6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5"/>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indexed="42"/>
        <bgColor indexed="64"/>
      </patternFill>
    </fill>
    <fill>
      <patternFill patternType="solid">
        <fgColor indexed="47"/>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indexed="40"/>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44"/>
        <bgColor indexed="64"/>
      </patternFill>
    </fill>
    <fill>
      <patternFill patternType="solid">
        <fgColor indexed="9"/>
        <bgColor indexed="64"/>
      </patternFill>
    </fill>
    <fill>
      <patternFill patternType="solid">
        <fgColor indexed="15"/>
        <bgColor indexed="64"/>
      </patternFill>
    </fill>
    <fill>
      <patternFill patternType="solid">
        <fgColor theme="0"/>
        <bgColor indexed="64"/>
      </patternFill>
    </fill>
    <fill>
      <patternFill patternType="solid">
        <fgColor rgb="FFFFFFB3"/>
        <bgColor indexed="64"/>
      </patternFill>
    </fill>
    <fill>
      <patternFill patternType="solid">
        <fgColor theme="1"/>
        <bgColor indexed="64"/>
      </patternFill>
    </fill>
    <fill>
      <patternFill patternType="solid">
        <fgColor theme="3" tint="0.7999799847602844"/>
        <bgColor indexed="64"/>
      </patternFill>
    </fill>
    <fill>
      <patternFill patternType="lightUp">
        <bgColor theme="0"/>
      </patternFill>
    </fill>
    <fill>
      <patternFill patternType="lightUp">
        <bgColor theme="3" tint="0.7999799847602844"/>
      </patternFill>
    </fill>
    <fill>
      <patternFill patternType="solid">
        <fgColor indexed="65"/>
        <bgColor indexed="64"/>
      </patternFill>
    </fill>
    <fill>
      <patternFill patternType="solid">
        <fgColor theme="3" tint="0.7999200224876404"/>
        <bgColor indexed="64"/>
      </patternFill>
    </fill>
  </fills>
  <borders count="10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thin"/>
      <right/>
      <top style="thin"/>
      <bottom style="thin"/>
    </border>
    <border>
      <left style="medium"/>
      <right/>
      <top style="medium"/>
      <bottom/>
    </border>
    <border>
      <left/>
      <right/>
      <top style="medium"/>
      <bottom/>
    </border>
    <border>
      <left style="medium"/>
      <right style="medium"/>
      <top style="medium"/>
      <bottom>
        <color indexed="63"/>
      </bottom>
    </border>
    <border>
      <left style="medium"/>
      <right/>
      <top/>
      <bottom style="medium"/>
    </border>
    <border>
      <left/>
      <right/>
      <top/>
      <bottom style="medium"/>
    </border>
    <border>
      <left style="medium"/>
      <right style="medium"/>
      <top>
        <color indexed="63"/>
      </top>
      <bottom style="medium"/>
    </border>
    <border>
      <left style="medium"/>
      <right/>
      <top style="thin"/>
      <bottom/>
    </border>
    <border>
      <left/>
      <right style="medium"/>
      <top style="thin"/>
      <bottom/>
    </border>
    <border>
      <left/>
      <right style="medium"/>
      <top style="dotted"/>
      <bottom style="dotted"/>
    </border>
    <border>
      <left style="medium"/>
      <right/>
      <top/>
      <bottom style="thin"/>
    </border>
    <border>
      <left/>
      <right style="medium"/>
      <top/>
      <bottom style="thin"/>
    </border>
    <border>
      <left/>
      <right style="medium"/>
      <top/>
      <bottom style="medium"/>
    </border>
    <border>
      <left/>
      <right style="medium"/>
      <top>
        <color indexed="63"/>
      </top>
      <bottom style="dotted"/>
    </border>
    <border>
      <left/>
      <right style="medium"/>
      <top style="dotted"/>
      <bottom/>
    </border>
    <border>
      <left>
        <color indexed="63"/>
      </left>
      <right>
        <color indexed="63"/>
      </right>
      <top>
        <color indexed="63"/>
      </top>
      <bottom style="dotted"/>
    </border>
    <border>
      <left style="medium"/>
      <right style="medium"/>
      <top>
        <color indexed="63"/>
      </top>
      <bottom style="dotted"/>
    </border>
    <border>
      <left style="medium"/>
      <right style="medium"/>
      <top>
        <color indexed="63"/>
      </top>
      <bottom>
        <color indexed="63"/>
      </bottom>
    </border>
    <border>
      <left style="medium"/>
      <right style="medium"/>
      <top style="dotted"/>
      <bottom/>
    </border>
    <border>
      <left style="double"/>
      <right/>
      <top/>
      <bottom/>
    </border>
    <border>
      <left style="double"/>
      <right style="double"/>
      <top/>
      <bottom/>
    </border>
    <border>
      <left style="double"/>
      <right/>
      <top/>
      <bottom style="double"/>
    </border>
    <border>
      <left style="double"/>
      <right style="double"/>
      <top style="thin"/>
      <bottom/>
    </border>
    <border>
      <left style="double"/>
      <right style="double"/>
      <top/>
      <bottom style="double"/>
    </border>
    <border>
      <left style="medium"/>
      <right style="medium"/>
      <top style="medium"/>
      <bottom style="hair"/>
    </border>
    <border>
      <left>
        <color indexed="63"/>
      </left>
      <right style="medium"/>
      <top>
        <color indexed="63"/>
      </top>
      <bottom style="hair"/>
    </border>
    <border>
      <left style="medium"/>
      <right style="medium"/>
      <top style="hair"/>
      <bottom style="hair"/>
    </border>
    <border>
      <left style="medium"/>
      <right style="medium"/>
      <top style="hair"/>
      <bottom style="medium"/>
    </border>
    <border>
      <left style="double"/>
      <right style="double"/>
      <top/>
      <bottom style="thin"/>
    </border>
    <border>
      <left style="double"/>
      <right/>
      <top style="thin"/>
      <bottom/>
    </border>
    <border>
      <left>
        <color indexed="63"/>
      </left>
      <right>
        <color indexed="63"/>
      </right>
      <top style="thin"/>
      <bottom>
        <color indexed="63"/>
      </bottom>
    </border>
    <border>
      <left/>
      <right/>
      <top/>
      <bottom style="double"/>
    </border>
    <border>
      <left/>
      <right style="double"/>
      <top/>
      <bottom style="double"/>
    </border>
    <border>
      <left style="double"/>
      <right/>
      <top/>
      <bottom style="thin"/>
    </border>
    <border>
      <left>
        <color indexed="63"/>
      </left>
      <right>
        <color indexed="63"/>
      </right>
      <top>
        <color indexed="63"/>
      </top>
      <bottom style="thin"/>
    </border>
    <border>
      <left style="double"/>
      <right style="double"/>
      <top style="thin"/>
      <bottom style="thin"/>
    </border>
    <border>
      <left/>
      <right style="double"/>
      <top/>
      <bottom/>
    </border>
    <border>
      <left style="medium"/>
      <right style="medium"/>
      <top style="medium"/>
      <bottom style="medium"/>
    </border>
    <border>
      <left>
        <color indexed="63"/>
      </left>
      <right style="medium"/>
      <top style="medium"/>
      <bottom style="hair"/>
    </border>
    <border>
      <left style="medium"/>
      <right>
        <color indexed="63"/>
      </right>
      <top>
        <color indexed="63"/>
      </top>
      <bottom style="hair"/>
    </border>
    <border>
      <left style="medium"/>
      <right style="medium"/>
      <top>
        <color indexed="63"/>
      </top>
      <bottom style="hair"/>
    </border>
    <border>
      <left/>
      <right style="medium"/>
      <top style="hair"/>
      <bottom style="hair"/>
    </border>
    <border>
      <left/>
      <right style="medium"/>
      <top style="hair"/>
      <bottom style="medium"/>
    </border>
    <border>
      <left style="medium"/>
      <right style="medium"/>
      <top style="thin"/>
      <bottom/>
    </border>
    <border>
      <left style="medium"/>
      <right style="medium"/>
      <top style="dotted"/>
      <bottom style="dotted"/>
    </border>
    <border>
      <left>
        <color indexed="63"/>
      </left>
      <right style="medium"/>
      <top style="medium"/>
      <bottom style="medium"/>
    </border>
    <border>
      <left style="thin"/>
      <right style="thin"/>
      <top style="thin"/>
      <bottom/>
    </border>
    <border>
      <left style="thin"/>
      <right style="thin"/>
      <top/>
      <bottom style="thin"/>
    </border>
    <border>
      <left>
        <color indexed="63"/>
      </left>
      <right style="thin"/>
      <top style="thin"/>
      <bottom style="thin"/>
    </border>
    <border>
      <left style="thin"/>
      <right style="thin"/>
      <top/>
      <bottom/>
    </border>
    <border>
      <left style="thin"/>
      <right/>
      <top/>
      <bottom style="thin"/>
    </border>
    <border>
      <left>
        <color indexed="63"/>
      </left>
      <right>
        <color indexed="63"/>
      </right>
      <top style="thin"/>
      <bottom style="thin"/>
    </border>
    <border>
      <left style="thin"/>
      <right/>
      <top/>
      <bottom/>
    </border>
    <border>
      <left/>
      <right style="double"/>
      <top/>
      <bottom style="thin"/>
    </border>
    <border>
      <left style="double"/>
      <right style="double"/>
      <top style="double"/>
      <bottom/>
    </border>
    <border>
      <left style="medium"/>
      <right style="medium"/>
      <top style="hair"/>
      <bottom>
        <color indexed="63"/>
      </bottom>
    </border>
    <border>
      <left/>
      <right style="medium"/>
      <top style="hair"/>
      <bottom>
        <color indexed="63"/>
      </bottom>
    </border>
    <border>
      <left style="double"/>
      <right style="double"/>
      <top style="thin"/>
      <bottom style="double"/>
    </border>
    <border>
      <left style="medium"/>
      <right/>
      <top style="hair"/>
      <bottom style="medium"/>
    </border>
    <border>
      <left>
        <color indexed="63"/>
      </left>
      <right style="thin"/>
      <top style="thin"/>
      <bottom>
        <color indexed="63"/>
      </bottom>
    </border>
    <border>
      <left style="medium"/>
      <right style="thin"/>
      <top>
        <color indexed="63"/>
      </top>
      <bottom>
        <color indexed="63"/>
      </bottom>
    </border>
    <border>
      <left style="thin"/>
      <right style="medium"/>
      <top>
        <color indexed="63"/>
      </top>
      <bottom>
        <color indexed="63"/>
      </bottom>
    </border>
    <border>
      <left/>
      <right style="medium"/>
      <top style="medium"/>
      <bottom/>
    </border>
    <border>
      <left style="medium"/>
      <right style="thin"/>
      <top style="medium"/>
      <bottom style="medium"/>
    </border>
    <border>
      <left/>
      <right style="thin"/>
      <top/>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color indexed="63"/>
      </left>
      <right style="thin"/>
      <top style="medium"/>
      <bottom style="medium"/>
    </border>
    <border>
      <left style="medium"/>
      <right style="thin"/>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hair"/>
      <bottom>
        <color indexed="63"/>
      </bottom>
    </border>
    <border>
      <left style="medium"/>
      <right>
        <color indexed="63"/>
      </right>
      <top style="medium"/>
      <bottom style="medium"/>
    </border>
    <border>
      <left>
        <color indexed="63"/>
      </left>
      <right>
        <color indexed="63"/>
      </right>
      <top style="medium"/>
      <bottom style="medium"/>
    </border>
    <border>
      <left style="double"/>
      <right/>
      <top style="double"/>
      <bottom/>
    </border>
    <border>
      <left>
        <color indexed="63"/>
      </left>
      <right style="double"/>
      <top style="double"/>
      <bottom>
        <color indexed="63"/>
      </bottom>
    </border>
    <border>
      <left/>
      <right/>
      <top style="double"/>
      <bottom/>
    </border>
    <border>
      <left style="double"/>
      <right>
        <color indexed="63"/>
      </right>
      <top style="thin"/>
      <bottom style="thin"/>
    </border>
    <border>
      <left>
        <color indexed="63"/>
      </left>
      <right style="double"/>
      <top style="thin"/>
      <bottom style="thin"/>
    </border>
    <border>
      <left>
        <color indexed="63"/>
      </left>
      <right style="medium"/>
      <top style="thin"/>
      <bottom style="thin"/>
    </border>
    <border>
      <left style="thin"/>
      <right style="medium"/>
      <top style="thin"/>
      <bottom style="thin"/>
    </border>
    <border>
      <left style="thin"/>
      <right style="thin"/>
      <top style="medium"/>
      <bottom style="medium"/>
    </border>
    <border>
      <left style="thin"/>
      <right style="medium"/>
      <top style="medium"/>
      <bottom style="medium"/>
    </border>
    <border>
      <left>
        <color indexed="63"/>
      </left>
      <right>
        <color indexed="63"/>
      </right>
      <top style="thin"/>
      <bottom style="medium"/>
    </border>
  </borders>
  <cellStyleXfs count="25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40" fillId="26" borderId="0" applyNumberFormat="0" applyBorder="0" applyAlignment="0" applyProtection="0"/>
    <xf numFmtId="0" fontId="68" fillId="27" borderId="1" applyNumberFormat="0" applyAlignment="0" applyProtection="0"/>
    <xf numFmtId="0" fontId="31" fillId="28" borderId="2" applyNumberFormat="0" applyAlignment="0" applyProtection="0"/>
    <xf numFmtId="0" fontId="32" fillId="29" borderId="3" applyNumberFormat="0" applyAlignment="0" applyProtection="0"/>
    <xf numFmtId="43" fontId="0" fillId="0" borderId="0" applyFont="0" applyFill="0" applyBorder="0" applyAlignment="0" applyProtection="0"/>
    <xf numFmtId="0" fontId="69" fillId="30" borderId="4" applyNumberFormat="0" applyAlignment="0" applyProtection="0"/>
    <xf numFmtId="44" fontId="0" fillId="0" borderId="0" applyFont="0" applyFill="0" applyBorder="0" applyAlignment="0" applyProtection="0"/>
    <xf numFmtId="0" fontId="44" fillId="0" borderId="0" applyNumberFormat="0" applyFill="0" applyBorder="0" applyAlignment="0" applyProtection="0"/>
    <xf numFmtId="0" fontId="70" fillId="0" borderId="5" applyNumberFormat="0" applyFill="0" applyAlignment="0" applyProtection="0"/>
    <xf numFmtId="0" fontId="71" fillId="0" borderId="0" applyNumberFormat="0" applyFill="0" applyBorder="0" applyAlignment="0" applyProtection="0"/>
    <xf numFmtId="0" fontId="72" fillId="31" borderId="0" applyNumberFormat="0" applyBorder="0" applyAlignment="0" applyProtection="0"/>
    <xf numFmtId="0" fontId="34" fillId="32" borderId="0" applyNumberFormat="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5" fillId="33" borderId="2" applyNumberFormat="0" applyAlignment="0" applyProtection="0"/>
    <xf numFmtId="0" fontId="73" fillId="34"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74" fillId="0" borderId="9" applyNumberFormat="0" applyFill="0" applyAlignment="0" applyProtection="0"/>
    <xf numFmtId="0" fontId="75" fillId="0" borderId="10" applyNumberFormat="0" applyFill="0" applyAlignment="0" applyProtection="0"/>
    <xf numFmtId="0" fontId="76" fillId="0" borderId="11" applyNumberFormat="0" applyFill="0" applyAlignment="0" applyProtection="0"/>
    <xf numFmtId="0" fontId="76" fillId="0" borderId="0" applyNumberFormat="0" applyFill="0" applyBorder="0" applyAlignment="0" applyProtection="0"/>
    <xf numFmtId="0" fontId="33" fillId="0" borderId="12" applyNumberFormat="0" applyFill="0" applyAlignment="0" applyProtection="0"/>
    <xf numFmtId="43" fontId="0" fillId="0" borderId="0" applyFont="0" applyFill="0" applyBorder="0" applyAlignment="0" applyProtection="0"/>
    <xf numFmtId="43" fontId="66" fillId="0" borderId="0" applyFont="0" applyFill="0" applyBorder="0" applyAlignment="0" applyProtection="0"/>
    <xf numFmtId="43" fontId="0" fillId="0" borderId="0" applyFont="0" applyFill="0" applyBorder="0" applyAlignment="0" applyProtection="0"/>
    <xf numFmtId="0" fontId="77" fillId="35" borderId="0" applyNumberFormat="0" applyBorder="0" applyAlignment="0" applyProtection="0"/>
    <xf numFmtId="0" fontId="39" fillId="36" borderId="0" applyNumberFormat="0" applyBorder="0" applyAlignment="0" applyProtection="0"/>
    <xf numFmtId="0" fontId="0"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0"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0"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37" borderId="13" applyNumberFormat="0" applyFont="0" applyAlignment="0" applyProtection="0"/>
    <xf numFmtId="0" fontId="0" fillId="38" borderId="14" applyNumberFormat="0" applyFont="0" applyAlignment="0" applyProtection="0"/>
    <xf numFmtId="0" fontId="78" fillId="39" borderId="0" applyNumberFormat="0" applyBorder="0" applyAlignment="0" applyProtection="0"/>
    <xf numFmtId="0" fontId="43" fillId="28" borderId="15"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4" fontId="7" fillId="36" borderId="16" applyNumberFormat="0" applyProtection="0">
      <alignment vertical="center"/>
    </xf>
    <xf numFmtId="4" fontId="8" fillId="36" borderId="16" applyNumberFormat="0" applyProtection="0">
      <alignment vertical="center"/>
    </xf>
    <xf numFmtId="4" fontId="7" fillId="36" borderId="16" applyNumberFormat="0" applyProtection="0">
      <alignment horizontal="left" vertical="center" indent="1"/>
    </xf>
    <xf numFmtId="0" fontId="7" fillId="36" borderId="16" applyNumberFormat="0" applyProtection="0">
      <alignment horizontal="left" vertical="top" indent="1"/>
    </xf>
    <xf numFmtId="4" fontId="7" fillId="40" borderId="0" applyNumberFormat="0" applyProtection="0">
      <alignment horizontal="left" vertical="center" indent="1"/>
    </xf>
    <xf numFmtId="4" fontId="7" fillId="40" borderId="0" applyNumberFormat="0" applyProtection="0">
      <alignment horizontal="left" vertical="center" indent="1"/>
    </xf>
    <xf numFmtId="4" fontId="5" fillId="26" borderId="16" applyNumberFormat="0" applyProtection="0">
      <alignment horizontal="right" vertical="center"/>
    </xf>
    <xf numFmtId="4" fontId="5" fillId="41" borderId="16" applyNumberFormat="0" applyProtection="0">
      <alignment horizontal="right" vertical="center"/>
    </xf>
    <xf numFmtId="4" fontId="5" fillId="42" borderId="16" applyNumberFormat="0" applyProtection="0">
      <alignment horizontal="right" vertical="center"/>
    </xf>
    <xf numFmtId="4" fontId="5" fillId="43" borderId="16" applyNumberFormat="0" applyProtection="0">
      <alignment horizontal="right" vertical="center"/>
    </xf>
    <xf numFmtId="4" fontId="5" fillId="44" borderId="16" applyNumberFormat="0" applyProtection="0">
      <alignment horizontal="right" vertical="center"/>
    </xf>
    <xf numFmtId="4" fontId="5" fillId="45" borderId="16" applyNumberFormat="0" applyProtection="0">
      <alignment horizontal="right" vertical="center"/>
    </xf>
    <xf numFmtId="4" fontId="5" fillId="46" borderId="16" applyNumberFormat="0" applyProtection="0">
      <alignment horizontal="right" vertical="center"/>
    </xf>
    <xf numFmtId="4" fontId="5" fillId="47" borderId="16" applyNumberFormat="0" applyProtection="0">
      <alignment horizontal="right" vertical="center"/>
    </xf>
    <xf numFmtId="4" fontId="5" fillId="48" borderId="16" applyNumberFormat="0" applyProtection="0">
      <alignment horizontal="right" vertical="center"/>
    </xf>
    <xf numFmtId="4" fontId="7" fillId="49" borderId="17" applyNumberFormat="0" applyProtection="0">
      <alignment horizontal="left" vertical="center" indent="1"/>
    </xf>
    <xf numFmtId="4" fontId="5" fillId="50" borderId="0" applyNumberFormat="0" applyProtection="0">
      <alignment horizontal="left" vertical="center" indent="1"/>
    </xf>
    <xf numFmtId="4" fontId="9" fillId="51" borderId="0" applyNumberFormat="0" applyProtection="0">
      <alignment horizontal="left" vertical="center" indent="1"/>
    </xf>
    <xf numFmtId="4" fontId="5" fillId="40" borderId="16" applyNumberFormat="0" applyProtection="0">
      <alignment horizontal="right" vertical="center"/>
    </xf>
    <xf numFmtId="4" fontId="5" fillId="50" borderId="0" applyNumberFormat="0" applyProtection="0">
      <alignment horizontal="left" vertical="center" indent="1"/>
    </xf>
    <xf numFmtId="4" fontId="5" fillId="40" borderId="0" applyNumberFormat="0" applyProtection="0">
      <alignment horizontal="left" vertical="center" indent="1"/>
    </xf>
    <xf numFmtId="0" fontId="0" fillId="51" borderId="16" applyNumberFormat="0" applyProtection="0">
      <alignment horizontal="left" vertical="center" indent="1"/>
    </xf>
    <xf numFmtId="0" fontId="0" fillId="51" borderId="16" applyNumberFormat="0" applyProtection="0">
      <alignment horizontal="left" vertical="top" indent="1"/>
    </xf>
    <xf numFmtId="0" fontId="0" fillId="40" borderId="16" applyNumberFormat="0" applyProtection="0">
      <alignment horizontal="left" vertical="center" indent="1"/>
    </xf>
    <xf numFmtId="0" fontId="0" fillId="40" borderId="16" applyNumberFormat="0" applyProtection="0">
      <alignment horizontal="left" vertical="top" indent="1"/>
    </xf>
    <xf numFmtId="0" fontId="0" fillId="52" borderId="16" applyNumberFormat="0" applyProtection="0">
      <alignment horizontal="left" vertical="center" indent="1"/>
    </xf>
    <xf numFmtId="0" fontId="0" fillId="52" borderId="16" applyNumberFormat="0" applyProtection="0">
      <alignment horizontal="left" vertical="top" indent="1"/>
    </xf>
    <xf numFmtId="0" fontId="0" fillId="50" borderId="16" applyNumberFormat="0" applyProtection="0">
      <alignment horizontal="left" vertical="center" indent="1"/>
    </xf>
    <xf numFmtId="0" fontId="0" fillId="50" borderId="16" applyNumberFormat="0" applyProtection="0">
      <alignment horizontal="left" vertical="top" indent="1"/>
    </xf>
    <xf numFmtId="0" fontId="0" fillId="53" borderId="18" applyNumberFormat="0">
      <alignment/>
      <protection locked="0"/>
    </xf>
    <xf numFmtId="4" fontId="5" fillId="37" borderId="16" applyNumberFormat="0" applyProtection="0">
      <alignment vertical="center"/>
    </xf>
    <xf numFmtId="4" fontId="10" fillId="37" borderId="16" applyNumberFormat="0" applyProtection="0">
      <alignment vertical="center"/>
    </xf>
    <xf numFmtId="4" fontId="5" fillId="37" borderId="16" applyNumberFormat="0" applyProtection="0">
      <alignment horizontal="left" vertical="center" indent="1"/>
    </xf>
    <xf numFmtId="0" fontId="5" fillId="37" borderId="16" applyNumberFormat="0" applyProtection="0">
      <alignment horizontal="left" vertical="top" indent="1"/>
    </xf>
    <xf numFmtId="4" fontId="5" fillId="50" borderId="16" applyNumberFormat="0" applyProtection="0">
      <alignment horizontal="right" vertical="center"/>
    </xf>
    <xf numFmtId="4" fontId="10" fillId="50" borderId="16" applyNumberFormat="0" applyProtection="0">
      <alignment horizontal="right" vertical="center"/>
    </xf>
    <xf numFmtId="4" fontId="5" fillId="40" borderId="16" applyNumberFormat="0" applyProtection="0">
      <alignment horizontal="left" vertical="center" indent="1"/>
    </xf>
    <xf numFmtId="4" fontId="5" fillId="40" borderId="16" applyNumberFormat="0" applyProtection="0">
      <alignment horizontal="left" vertical="center" indent="1"/>
    </xf>
    <xf numFmtId="0" fontId="5" fillId="40" borderId="16" applyNumberFormat="0" applyProtection="0">
      <alignment horizontal="left" vertical="top" indent="1"/>
    </xf>
    <xf numFmtId="4" fontId="11" fillId="54" borderId="0" applyNumberFormat="0" applyProtection="0">
      <alignment horizontal="left" vertical="center" indent="1"/>
    </xf>
    <xf numFmtId="4" fontId="6" fillId="50" borderId="16" applyNumberFormat="0" applyProtection="0">
      <alignment horizontal="right" vertical="center"/>
    </xf>
    <xf numFmtId="0" fontId="46" fillId="0" borderId="0" applyNumberFormat="0" applyFill="0" applyBorder="0" applyAlignment="0" applyProtection="0"/>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0" fillId="0" borderId="0">
      <alignment vertical="top"/>
      <protection/>
    </xf>
    <xf numFmtId="0" fontId="0" fillId="0" borderId="0">
      <alignment/>
      <protection/>
    </xf>
    <xf numFmtId="0" fontId="0" fillId="0" borderId="0">
      <alignment vertical="top"/>
      <protection/>
    </xf>
    <xf numFmtId="0" fontId="0" fillId="0" borderId="0">
      <alignment/>
      <protection/>
    </xf>
    <xf numFmtId="0" fontId="66" fillId="0" borderId="0">
      <alignment/>
      <protection/>
    </xf>
    <xf numFmtId="0" fontId="0" fillId="0" borderId="0">
      <alignment vertical="top"/>
      <protection/>
    </xf>
    <xf numFmtId="0" fontId="30" fillId="0" borderId="0">
      <alignment/>
      <protection/>
    </xf>
    <xf numFmtId="0" fontId="0" fillId="0" borderId="0">
      <alignment vertical="top"/>
      <protection/>
    </xf>
    <xf numFmtId="0" fontId="0" fillId="0" borderId="0">
      <alignment vertical="top"/>
      <protection/>
    </xf>
    <xf numFmtId="0" fontId="7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5" fillId="0" borderId="0">
      <alignment vertical="top"/>
      <protection/>
    </xf>
    <xf numFmtId="0" fontId="5" fillId="0" borderId="0">
      <alignment vertical="top"/>
      <protection/>
    </xf>
    <xf numFmtId="0" fontId="80" fillId="0" borderId="0" applyNumberFormat="0" applyFill="0" applyBorder="0" applyAlignment="0" applyProtection="0"/>
    <xf numFmtId="0" fontId="41" fillId="0" borderId="0" applyNumberFormat="0" applyFill="0" applyBorder="0" applyAlignment="0" applyProtection="0"/>
    <xf numFmtId="0" fontId="81" fillId="0" borderId="19" applyNumberFormat="0" applyFill="0" applyAlignment="0" applyProtection="0"/>
    <xf numFmtId="0" fontId="42" fillId="0" borderId="20" applyNumberFormat="0" applyFill="0" applyAlignment="0" applyProtection="0"/>
    <xf numFmtId="0" fontId="82" fillId="27" borderId="2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45" fillId="0" borderId="0" applyNumberFormat="0" applyFill="0" applyBorder="0" applyAlignment="0" applyProtection="0"/>
  </cellStyleXfs>
  <cellXfs count="831">
    <xf numFmtId="0" fontId="0" fillId="0" borderId="0" xfId="0" applyAlignment="1">
      <alignment/>
    </xf>
    <xf numFmtId="0" fontId="0" fillId="55" borderId="0" xfId="0" applyFill="1" applyAlignment="1">
      <alignment/>
    </xf>
    <xf numFmtId="0" fontId="0" fillId="55" borderId="0" xfId="0" applyFont="1" applyFill="1" applyAlignment="1">
      <alignment/>
    </xf>
    <xf numFmtId="0" fontId="17" fillId="55" borderId="0" xfId="56" applyFont="1" applyFill="1" applyAlignment="1" applyProtection="1">
      <alignment/>
      <protection/>
    </xf>
    <xf numFmtId="0" fontId="0" fillId="55" borderId="0" xfId="226" applyFont="1" applyFill="1">
      <alignment/>
      <protection/>
    </xf>
    <xf numFmtId="0" fontId="0" fillId="55" borderId="22" xfId="226" applyFont="1" applyFill="1" applyBorder="1">
      <alignment/>
      <protection/>
    </xf>
    <xf numFmtId="2" fontId="0" fillId="55" borderId="23" xfId="226" applyNumberFormat="1" applyFont="1" applyFill="1" applyBorder="1">
      <alignment/>
      <protection/>
    </xf>
    <xf numFmtId="10" fontId="0" fillId="55" borderId="23" xfId="175" applyNumberFormat="1" applyFont="1" applyFill="1" applyBorder="1" applyAlignment="1">
      <alignment/>
    </xf>
    <xf numFmtId="0" fontId="1" fillId="55" borderId="22" xfId="226" applyFont="1" applyFill="1" applyBorder="1">
      <alignment/>
      <protection/>
    </xf>
    <xf numFmtId="0" fontId="0" fillId="55" borderId="24" xfId="0" applyFill="1" applyBorder="1" applyAlignment="1">
      <alignment/>
    </xf>
    <xf numFmtId="44" fontId="0" fillId="55" borderId="0" xfId="248" applyFont="1" applyFill="1" applyBorder="1" applyAlignment="1">
      <alignment/>
    </xf>
    <xf numFmtId="0" fontId="0" fillId="55" borderId="25" xfId="0" applyFont="1" applyFill="1" applyBorder="1" applyAlignment="1">
      <alignment/>
    </xf>
    <xf numFmtId="0" fontId="0" fillId="55" borderId="26" xfId="0" applyFont="1" applyFill="1" applyBorder="1" applyAlignment="1">
      <alignment/>
    </xf>
    <xf numFmtId="1" fontId="1" fillId="55" borderId="27" xfId="0" applyNumberFormat="1" applyFont="1" applyFill="1" applyBorder="1" applyAlignment="1">
      <alignment horizontal="center"/>
    </xf>
    <xf numFmtId="0" fontId="0" fillId="55" borderId="28" xfId="0" applyFont="1" applyFill="1" applyBorder="1" applyAlignment="1">
      <alignment/>
    </xf>
    <xf numFmtId="0" fontId="0" fillId="55" borderId="29" xfId="0" applyFont="1" applyFill="1" applyBorder="1" applyAlignment="1">
      <alignment/>
    </xf>
    <xf numFmtId="1" fontId="1" fillId="55" borderId="30" xfId="0" applyNumberFormat="1" applyFont="1" applyFill="1" applyBorder="1" applyAlignment="1">
      <alignment horizontal="center"/>
    </xf>
    <xf numFmtId="0" fontId="0" fillId="55" borderId="22" xfId="0" applyFont="1" applyFill="1" applyBorder="1" applyAlignment="1">
      <alignment/>
    </xf>
    <xf numFmtId="0" fontId="0" fillId="55" borderId="23" xfId="0" applyFont="1" applyFill="1" applyBorder="1" applyAlignment="1">
      <alignment/>
    </xf>
    <xf numFmtId="0" fontId="0" fillId="55" borderId="31" xfId="0" applyFont="1" applyFill="1" applyBorder="1" applyAlignment="1">
      <alignment/>
    </xf>
    <xf numFmtId="0" fontId="0" fillId="55" borderId="32" xfId="0" applyFont="1" applyFill="1" applyBorder="1" applyAlignment="1">
      <alignment/>
    </xf>
    <xf numFmtId="0" fontId="3" fillId="55" borderId="33" xfId="0" applyFont="1" applyFill="1" applyBorder="1" applyAlignment="1">
      <alignment/>
    </xf>
    <xf numFmtId="0" fontId="0" fillId="55" borderId="34" xfId="0" applyFont="1" applyFill="1" applyBorder="1" applyAlignment="1">
      <alignment/>
    </xf>
    <xf numFmtId="0" fontId="0" fillId="55" borderId="35" xfId="0" applyFont="1" applyFill="1" applyBorder="1" applyAlignment="1">
      <alignment/>
    </xf>
    <xf numFmtId="0" fontId="1" fillId="55" borderId="22" xfId="0" applyFont="1" applyFill="1" applyBorder="1" applyAlignment="1">
      <alignment/>
    </xf>
    <xf numFmtId="0" fontId="1" fillId="55" borderId="23" xfId="0" applyFont="1" applyFill="1" applyBorder="1" applyAlignment="1">
      <alignment/>
    </xf>
    <xf numFmtId="0" fontId="0" fillId="55" borderId="36" xfId="0" applyFont="1" applyFill="1" applyBorder="1" applyAlignment="1">
      <alignment/>
    </xf>
    <xf numFmtId="0" fontId="4" fillId="55" borderId="0" xfId="56" applyFont="1" applyFill="1" applyAlignment="1" applyProtection="1">
      <alignment/>
      <protection/>
    </xf>
    <xf numFmtId="0" fontId="0" fillId="55" borderId="37" xfId="0" applyFont="1" applyFill="1" applyBorder="1" applyAlignment="1">
      <alignment horizontal="left"/>
    </xf>
    <xf numFmtId="0" fontId="0" fillId="55" borderId="22" xfId="226" applyFont="1" applyFill="1" applyBorder="1" applyAlignment="1">
      <alignment horizontal="left" wrapText="1"/>
      <protection/>
    </xf>
    <xf numFmtId="0" fontId="12" fillId="55" borderId="22" xfId="226" applyFont="1" applyFill="1" applyBorder="1">
      <alignment/>
      <protection/>
    </xf>
    <xf numFmtId="0" fontId="3" fillId="55" borderId="33" xfId="0" applyFont="1" applyFill="1" applyBorder="1" applyAlignment="1">
      <alignment horizontal="left"/>
    </xf>
    <xf numFmtId="0" fontId="3" fillId="55" borderId="33" xfId="0" applyFont="1" applyFill="1" applyBorder="1" applyAlignment="1">
      <alignment horizontal="right"/>
    </xf>
    <xf numFmtId="0" fontId="0" fillId="55" borderId="38" xfId="0" applyFont="1" applyFill="1" applyBorder="1" applyAlignment="1">
      <alignment horizontal="left"/>
    </xf>
    <xf numFmtId="0" fontId="0" fillId="55" borderId="37" xfId="0" applyFont="1" applyFill="1" applyBorder="1" applyAlignment="1">
      <alignment/>
    </xf>
    <xf numFmtId="0" fontId="0" fillId="55" borderId="32" xfId="0" applyFont="1" applyFill="1" applyBorder="1" applyAlignment="1">
      <alignment horizontal="left"/>
    </xf>
    <xf numFmtId="0" fontId="0" fillId="55" borderId="39" xfId="0" applyFont="1" applyFill="1" applyBorder="1" applyAlignment="1">
      <alignment horizontal="left"/>
    </xf>
    <xf numFmtId="0" fontId="25" fillId="55" borderId="34" xfId="0" applyFont="1" applyFill="1" applyBorder="1" applyAlignment="1">
      <alignment/>
    </xf>
    <xf numFmtId="0" fontId="25" fillId="55" borderId="35" xfId="0" applyFont="1" applyFill="1" applyBorder="1" applyAlignment="1">
      <alignment/>
    </xf>
    <xf numFmtId="7" fontId="0" fillId="56" borderId="23" xfId="248" applyNumberFormat="1" applyFont="1" applyFill="1" applyBorder="1" applyAlignment="1" applyProtection="1">
      <alignment/>
      <protection locked="0"/>
    </xf>
    <xf numFmtId="7" fontId="0" fillId="56" borderId="23" xfId="248" applyNumberFormat="1" applyFont="1" applyFill="1" applyBorder="1" applyAlignment="1" applyProtection="1">
      <alignment vertical="top"/>
      <protection locked="0"/>
    </xf>
    <xf numFmtId="203" fontId="0" fillId="56" borderId="33" xfId="248" applyNumberFormat="1" applyFont="1" applyFill="1" applyBorder="1" applyAlignment="1" applyProtection="1">
      <alignment/>
      <protection locked="0"/>
    </xf>
    <xf numFmtId="4" fontId="0" fillId="56" borderId="18" xfId="248" applyNumberFormat="1" applyFont="1" applyFill="1" applyBorder="1" applyAlignment="1" applyProtection="1">
      <alignment/>
      <protection locked="0"/>
    </xf>
    <xf numFmtId="7" fontId="0" fillId="55" borderId="18" xfId="248" applyNumberFormat="1" applyFont="1" applyFill="1" applyBorder="1" applyAlignment="1">
      <alignment/>
    </xf>
    <xf numFmtId="7" fontId="0" fillId="55" borderId="40" xfId="248" applyNumberFormat="1" applyFont="1" applyFill="1" applyBorder="1" applyAlignment="1">
      <alignment/>
    </xf>
    <xf numFmtId="7" fontId="0" fillId="55" borderId="37" xfId="248" applyNumberFormat="1" applyFont="1" applyFill="1" applyBorder="1" applyAlignment="1">
      <alignment/>
    </xf>
    <xf numFmtId="7" fontId="0" fillId="55" borderId="38" xfId="248" applyNumberFormat="1" applyFont="1" applyFill="1" applyBorder="1" applyAlignment="1">
      <alignment/>
    </xf>
    <xf numFmtId="7" fontId="0" fillId="55" borderId="32" xfId="248" applyNumberFormat="1" applyFont="1" applyFill="1" applyBorder="1" applyAlignment="1">
      <alignment/>
    </xf>
    <xf numFmtId="7" fontId="0" fillId="55" borderId="41" xfId="248" applyNumberFormat="1" applyFont="1" applyFill="1" applyBorder="1" applyAlignment="1">
      <alignment/>
    </xf>
    <xf numFmtId="7" fontId="0" fillId="55" borderId="23" xfId="248" applyNumberFormat="1" applyFont="1" applyFill="1" applyBorder="1" applyAlignment="1">
      <alignment/>
    </xf>
    <xf numFmtId="7" fontId="3" fillId="55" borderId="33" xfId="248" applyNumberFormat="1" applyFont="1" applyFill="1" applyBorder="1" applyAlignment="1">
      <alignment/>
    </xf>
    <xf numFmtId="7" fontId="0" fillId="55" borderId="35" xfId="248" applyNumberFormat="1" applyFont="1" applyFill="1" applyBorder="1" applyAlignment="1">
      <alignment/>
    </xf>
    <xf numFmtId="7" fontId="25" fillId="55" borderId="35" xfId="248" applyNumberFormat="1" applyFont="1" applyFill="1" applyBorder="1" applyAlignment="1">
      <alignment/>
    </xf>
    <xf numFmtId="7" fontId="1" fillId="55" borderId="23" xfId="248" applyNumberFormat="1" applyFont="1" applyFill="1" applyBorder="1" applyAlignment="1">
      <alignment/>
    </xf>
    <xf numFmtId="203" fontId="3" fillId="56" borderId="42" xfId="248" applyNumberFormat="1" applyFont="1" applyFill="1" applyBorder="1" applyAlignment="1" applyProtection="1">
      <alignment/>
      <protection locked="0"/>
    </xf>
    <xf numFmtId="0" fontId="0" fillId="55" borderId="22" xfId="226" applyFont="1" applyFill="1" applyBorder="1" applyAlignment="1">
      <alignment horizontal="left" wrapText="1"/>
      <protection/>
    </xf>
    <xf numFmtId="0" fontId="0" fillId="55" borderId="22" xfId="226" applyFont="1" applyFill="1" applyBorder="1">
      <alignment/>
      <protection/>
    </xf>
    <xf numFmtId="3" fontId="0" fillId="56" borderId="18" xfId="248" applyNumberFormat="1" applyFont="1" applyFill="1" applyBorder="1" applyAlignment="1" applyProtection="1">
      <alignment/>
      <protection locked="0"/>
    </xf>
    <xf numFmtId="0" fontId="0" fillId="55" borderId="0" xfId="0" applyFont="1" applyFill="1" applyAlignment="1">
      <alignment/>
    </xf>
    <xf numFmtId="0" fontId="0" fillId="55" borderId="37" xfId="0" applyFont="1" applyFill="1" applyBorder="1" applyAlignment="1">
      <alignment horizontal="left"/>
    </xf>
    <xf numFmtId="0" fontId="2" fillId="55" borderId="43" xfId="224" applyFont="1" applyFill="1" applyBorder="1" applyAlignment="1" applyProtection="1">
      <alignment horizontal="left"/>
      <protection/>
    </xf>
    <xf numFmtId="0" fontId="2" fillId="55" borderId="44" xfId="224" applyFont="1" applyFill="1" applyBorder="1" applyAlignment="1" applyProtection="1">
      <alignment horizontal="center"/>
      <protection/>
    </xf>
    <xf numFmtId="0" fontId="1" fillId="55" borderId="0" xfId="224" applyFont="1" applyFill="1" applyBorder="1" applyAlignment="1" applyProtection="1">
      <alignment horizontal="left"/>
      <protection/>
    </xf>
    <xf numFmtId="0" fontId="0" fillId="55" borderId="44" xfId="224" applyFont="1" applyFill="1" applyBorder="1" applyAlignment="1" applyProtection="1">
      <alignment horizontal="center"/>
      <protection/>
    </xf>
    <xf numFmtId="37" fontId="0" fillId="55" borderId="0" xfId="224" applyNumberFormat="1" applyFont="1" applyFill="1" applyBorder="1" applyProtection="1">
      <alignment/>
      <protection/>
    </xf>
    <xf numFmtId="0" fontId="2" fillId="55" borderId="45" xfId="224" applyFont="1" applyFill="1" applyBorder="1" applyAlignment="1" applyProtection="1">
      <alignment horizontal="left"/>
      <protection/>
    </xf>
    <xf numFmtId="203" fontId="0" fillId="55" borderId="46" xfId="224" applyNumberFormat="1" applyFont="1" applyFill="1" applyBorder="1" applyProtection="1">
      <alignment/>
      <protection/>
    </xf>
    <xf numFmtId="0" fontId="2" fillId="55" borderId="43" xfId="224" applyNumberFormat="1" applyFont="1" applyFill="1" applyBorder="1" applyAlignment="1" applyProtection="1" quotePrefix="1">
      <alignment horizontal="center"/>
      <protection/>
    </xf>
    <xf numFmtId="0" fontId="0" fillId="55" borderId="43" xfId="224" applyNumberFormat="1" applyFont="1" applyFill="1" applyBorder="1" applyAlignment="1" applyProtection="1">
      <alignment horizontal="center"/>
      <protection/>
    </xf>
    <xf numFmtId="0" fontId="0" fillId="55" borderId="0" xfId="224" applyFont="1" applyFill="1" applyBorder="1" applyAlignment="1" applyProtection="1">
      <alignment horizontal="left"/>
      <protection/>
    </xf>
    <xf numFmtId="0" fontId="1" fillId="55" borderId="43" xfId="224" applyFont="1" applyFill="1" applyBorder="1" applyAlignment="1" applyProtection="1">
      <alignment horizontal="center"/>
      <protection/>
    </xf>
    <xf numFmtId="0" fontId="0" fillId="55" borderId="43" xfId="224" applyFont="1" applyFill="1" applyBorder="1" applyAlignment="1" applyProtection="1">
      <alignment horizontal="center"/>
      <protection/>
    </xf>
    <xf numFmtId="0" fontId="2" fillId="55" borderId="43" xfId="224" applyFont="1" applyFill="1" applyBorder="1" applyAlignment="1" applyProtection="1">
      <alignment horizontal="center"/>
      <protection/>
    </xf>
    <xf numFmtId="0" fontId="2" fillId="55" borderId="45" xfId="224" applyFont="1" applyFill="1" applyBorder="1" applyAlignment="1" applyProtection="1">
      <alignment horizontal="center"/>
      <protection/>
    </xf>
    <xf numFmtId="203" fontId="1" fillId="55" borderId="47" xfId="224" applyNumberFormat="1" applyFont="1" applyFill="1" applyBorder="1" applyProtection="1">
      <alignment/>
      <protection/>
    </xf>
    <xf numFmtId="203" fontId="2" fillId="55" borderId="44" xfId="224" applyNumberFormat="1" applyFont="1" applyFill="1" applyBorder="1" applyAlignment="1" applyProtection="1">
      <alignment/>
      <protection/>
    </xf>
    <xf numFmtId="203" fontId="0" fillId="56" borderId="44" xfId="248" applyNumberFormat="1" applyFont="1" applyFill="1" applyBorder="1" applyAlignment="1" applyProtection="1">
      <alignment vertical="top"/>
      <protection locked="0"/>
    </xf>
    <xf numFmtId="203" fontId="85" fillId="55" borderId="44" xfId="224" applyNumberFormat="1" applyFont="1" applyFill="1" applyBorder="1" applyAlignment="1" applyProtection="1">
      <alignment/>
      <protection/>
    </xf>
    <xf numFmtId="203" fontId="2" fillId="55" borderId="44" xfId="224" applyNumberFormat="1" applyFont="1" applyFill="1" applyBorder="1" applyProtection="1">
      <alignment/>
      <protection/>
    </xf>
    <xf numFmtId="203" fontId="0" fillId="55" borderId="44" xfId="224" applyNumberFormat="1" applyFont="1" applyFill="1" applyBorder="1" applyProtection="1">
      <alignment/>
      <protection/>
    </xf>
    <xf numFmtId="203" fontId="86" fillId="55" borderId="44" xfId="224" applyNumberFormat="1" applyFont="1" applyFill="1" applyBorder="1" applyProtection="1">
      <alignment/>
      <protection/>
    </xf>
    <xf numFmtId="203" fontId="1" fillId="55" borderId="44" xfId="224" applyNumberFormat="1" applyFont="1" applyFill="1" applyBorder="1" applyProtection="1">
      <alignment/>
      <protection/>
    </xf>
    <xf numFmtId="203" fontId="85" fillId="55" borderId="44" xfId="224" applyNumberFormat="1" applyFont="1" applyFill="1" applyBorder="1" applyProtection="1">
      <alignment/>
      <protection/>
    </xf>
    <xf numFmtId="203" fontId="1" fillId="56" borderId="44" xfId="248" applyNumberFormat="1" applyFont="1" applyFill="1" applyBorder="1" applyAlignment="1" applyProtection="1">
      <alignment vertical="top"/>
      <protection locked="0"/>
    </xf>
    <xf numFmtId="4" fontId="2" fillId="55" borderId="44" xfId="224" applyNumberFormat="1" applyFont="1" applyFill="1" applyBorder="1" applyAlignment="1" applyProtection="1">
      <alignment horizontal="center" vertical="center" wrapText="1"/>
      <protection/>
    </xf>
    <xf numFmtId="0" fontId="4" fillId="55" borderId="0" xfId="56" applyFill="1" applyAlignment="1" applyProtection="1">
      <alignment/>
      <protection/>
    </xf>
    <xf numFmtId="203" fontId="2" fillId="56" borderId="44" xfId="248" applyNumberFormat="1" applyFont="1" applyFill="1" applyBorder="1" applyAlignment="1" applyProtection="1">
      <alignment vertical="top"/>
      <protection locked="0"/>
    </xf>
    <xf numFmtId="9" fontId="0" fillId="55" borderId="23" xfId="178" applyNumberFormat="1" applyFont="1" applyFill="1" applyBorder="1" applyAlignment="1">
      <alignment horizontal="right"/>
    </xf>
    <xf numFmtId="9" fontId="0" fillId="55" borderId="23" xfId="178" applyNumberFormat="1" applyFont="1" applyFill="1" applyBorder="1" applyAlignment="1">
      <alignment horizontal="right" vertical="top"/>
    </xf>
    <xf numFmtId="9" fontId="0" fillId="55" borderId="23" xfId="178" applyNumberFormat="1" applyFont="1" applyFill="1" applyBorder="1" applyAlignment="1">
      <alignment horizontal="right"/>
    </xf>
    <xf numFmtId="9" fontId="0" fillId="55" borderId="23" xfId="178" applyNumberFormat="1" applyFont="1" applyFill="1" applyBorder="1" applyAlignment="1">
      <alignment horizontal="right" vertical="top"/>
    </xf>
    <xf numFmtId="9" fontId="0" fillId="55" borderId="23" xfId="175" applyNumberFormat="1" applyFont="1" applyFill="1" applyBorder="1" applyAlignment="1">
      <alignment horizontal="right"/>
    </xf>
    <xf numFmtId="0" fontId="0" fillId="55" borderId="48" xfId="226" applyFill="1" applyBorder="1">
      <alignment/>
      <protection/>
    </xf>
    <xf numFmtId="7" fontId="0" fillId="56" borderId="49" xfId="248" applyNumberFormat="1" applyFont="1" applyFill="1" applyBorder="1" applyAlignment="1" applyProtection="1">
      <alignment/>
      <protection locked="0"/>
    </xf>
    <xf numFmtId="7" fontId="0" fillId="56" borderId="49" xfId="248" applyNumberFormat="1" applyFont="1" applyFill="1" applyBorder="1" applyAlignment="1" applyProtection="1">
      <alignment vertical="top"/>
      <protection locked="0"/>
    </xf>
    <xf numFmtId="0" fontId="0" fillId="55" borderId="50" xfId="226" applyFill="1" applyBorder="1">
      <alignment/>
      <protection/>
    </xf>
    <xf numFmtId="0" fontId="0" fillId="55" borderId="50" xfId="226" applyFont="1" applyFill="1" applyBorder="1">
      <alignment/>
      <protection/>
    </xf>
    <xf numFmtId="0" fontId="0" fillId="55" borderId="51" xfId="226" applyFont="1" applyFill="1" applyBorder="1">
      <alignment/>
      <protection/>
    </xf>
    <xf numFmtId="0" fontId="0" fillId="55" borderId="0" xfId="224" applyFill="1" applyProtection="1">
      <alignment/>
      <protection/>
    </xf>
    <xf numFmtId="0" fontId="22" fillId="55" borderId="0" xfId="238" applyFont="1" applyFill="1" applyProtection="1">
      <alignment/>
      <protection/>
    </xf>
    <xf numFmtId="0" fontId="22" fillId="55" borderId="0" xfId="238" applyFont="1" applyFill="1" applyAlignment="1" applyProtection="1">
      <alignment horizontal="center"/>
      <protection/>
    </xf>
    <xf numFmtId="0" fontId="0" fillId="55" borderId="0" xfId="224" applyFill="1" applyAlignment="1" applyProtection="1">
      <alignment vertical="top"/>
      <protection/>
    </xf>
    <xf numFmtId="0" fontId="2" fillId="55" borderId="0" xfId="224" applyFont="1" applyFill="1" applyAlignment="1" applyProtection="1">
      <alignment vertical="top"/>
      <protection/>
    </xf>
    <xf numFmtId="0" fontId="0" fillId="55" borderId="0" xfId="224" applyFill="1" applyAlignment="1" applyProtection="1">
      <alignment horizontal="center" vertical="top"/>
      <protection/>
    </xf>
    <xf numFmtId="0" fontId="3" fillId="55" borderId="0" xfId="224" applyFont="1" applyFill="1" applyAlignment="1" applyProtection="1">
      <alignment vertical="top"/>
      <protection/>
    </xf>
    <xf numFmtId="0" fontId="0" fillId="55" borderId="0" xfId="228" applyFill="1" applyProtection="1">
      <alignment/>
      <protection/>
    </xf>
    <xf numFmtId="0" fontId="0" fillId="55" borderId="43" xfId="224" applyFont="1" applyFill="1" applyBorder="1" applyProtection="1">
      <alignment/>
      <protection/>
    </xf>
    <xf numFmtId="0" fontId="0" fillId="55" borderId="0" xfId="224" applyFont="1" applyFill="1" applyBorder="1" applyProtection="1">
      <alignment/>
      <protection/>
    </xf>
    <xf numFmtId="0" fontId="0" fillId="55" borderId="44" xfId="224" applyFont="1" applyFill="1" applyBorder="1" applyProtection="1">
      <alignment/>
      <protection/>
    </xf>
    <xf numFmtId="4" fontId="0" fillId="55" borderId="44" xfId="224" applyNumberFormat="1" applyFont="1" applyFill="1" applyBorder="1" applyProtection="1">
      <alignment/>
      <protection/>
    </xf>
    <xf numFmtId="203" fontId="0" fillId="55" borderId="44" xfId="224" applyNumberFormat="1" applyFont="1" applyFill="1" applyBorder="1" applyAlignment="1" applyProtection="1">
      <alignment/>
      <protection/>
    </xf>
    <xf numFmtId="203" fontId="86" fillId="55" borderId="44" xfId="224" applyNumberFormat="1" applyFont="1" applyFill="1" applyBorder="1" applyAlignment="1" applyProtection="1">
      <alignment/>
      <protection/>
    </xf>
    <xf numFmtId="0" fontId="1" fillId="55" borderId="0" xfId="224" applyFont="1" applyFill="1" applyBorder="1" applyAlignment="1" applyProtection="1" quotePrefix="1">
      <alignment horizontal="left"/>
      <protection/>
    </xf>
    <xf numFmtId="0" fontId="0" fillId="55" borderId="44" xfId="224" applyFont="1" applyFill="1" applyBorder="1" applyAlignment="1" applyProtection="1" quotePrefix="1">
      <alignment horizontal="center"/>
      <protection/>
    </xf>
    <xf numFmtId="0" fontId="1" fillId="55" borderId="44" xfId="224" applyFont="1" applyFill="1" applyBorder="1" applyAlignment="1" applyProtection="1" quotePrefix="1">
      <alignment horizontal="left"/>
      <protection/>
    </xf>
    <xf numFmtId="203" fontId="1" fillId="55" borderId="44" xfId="224" applyNumberFormat="1" applyFont="1" applyFill="1" applyBorder="1" applyAlignment="1" applyProtection="1" quotePrefix="1">
      <alignment/>
      <protection/>
    </xf>
    <xf numFmtId="203" fontId="85" fillId="55" borderId="44" xfId="224" applyNumberFormat="1" applyFont="1" applyFill="1" applyBorder="1" applyAlignment="1" applyProtection="1" quotePrefix="1">
      <alignment/>
      <protection/>
    </xf>
    <xf numFmtId="203" fontId="0" fillId="55" borderId="52" xfId="224" applyNumberFormat="1" applyFont="1" applyFill="1" applyBorder="1" applyAlignment="1" applyProtection="1">
      <alignment/>
      <protection/>
    </xf>
    <xf numFmtId="0" fontId="0" fillId="55" borderId="53" xfId="224" applyFont="1" applyFill="1" applyBorder="1" applyProtection="1">
      <alignment/>
      <protection/>
    </xf>
    <xf numFmtId="0" fontId="0" fillId="55" borderId="54" xfId="224" applyFont="1" applyFill="1" applyBorder="1" applyProtection="1">
      <alignment/>
      <protection/>
    </xf>
    <xf numFmtId="0" fontId="0" fillId="55" borderId="46" xfId="224" applyFont="1" applyFill="1" applyBorder="1" applyProtection="1">
      <alignment/>
      <protection/>
    </xf>
    <xf numFmtId="0" fontId="0" fillId="55" borderId="55" xfId="224" applyFont="1" applyFill="1" applyBorder="1" applyProtection="1">
      <alignment/>
      <protection/>
    </xf>
    <xf numFmtId="0" fontId="0" fillId="55" borderId="56" xfId="224" applyFont="1" applyFill="1" applyBorder="1" applyProtection="1">
      <alignment/>
      <protection/>
    </xf>
    <xf numFmtId="0" fontId="0" fillId="55" borderId="47" xfId="224" applyFont="1" applyFill="1" applyBorder="1" applyProtection="1">
      <alignment/>
      <protection/>
    </xf>
    <xf numFmtId="4" fontId="0" fillId="55" borderId="47" xfId="224" applyNumberFormat="1" applyFont="1" applyFill="1" applyBorder="1" applyProtection="1">
      <alignment/>
      <protection/>
    </xf>
    <xf numFmtId="4" fontId="0" fillId="55" borderId="0" xfId="224" applyNumberFormat="1" applyFont="1" applyFill="1" applyProtection="1">
      <alignment/>
      <protection/>
    </xf>
    <xf numFmtId="0" fontId="1" fillId="55" borderId="0" xfId="224" applyFont="1" applyFill="1" applyBorder="1" applyProtection="1">
      <alignment/>
      <protection/>
    </xf>
    <xf numFmtId="0" fontId="2" fillId="55" borderId="43" xfId="224" applyFont="1" applyFill="1" applyBorder="1" applyProtection="1">
      <alignment/>
      <protection/>
    </xf>
    <xf numFmtId="0" fontId="50" fillId="55" borderId="0" xfId="224" applyFont="1" applyFill="1" applyBorder="1" applyProtection="1">
      <alignment/>
      <protection/>
    </xf>
    <xf numFmtId="0" fontId="0" fillId="55" borderId="0" xfId="238" applyFont="1" applyFill="1" applyBorder="1" applyAlignment="1" applyProtection="1">
      <alignment horizontal="left" vertical="center"/>
      <protection/>
    </xf>
    <xf numFmtId="0" fontId="0" fillId="55" borderId="0" xfId="224" applyFont="1" applyFill="1" applyBorder="1" applyProtection="1" quotePrefix="1">
      <alignment/>
      <protection/>
    </xf>
    <xf numFmtId="203" fontId="51" fillId="55" borderId="44" xfId="224" applyNumberFormat="1" applyFont="1" applyFill="1" applyBorder="1" applyProtection="1">
      <alignment/>
      <protection/>
    </xf>
    <xf numFmtId="0" fontId="0" fillId="55" borderId="57" xfId="224" applyFont="1" applyFill="1" applyBorder="1" applyProtection="1">
      <alignment/>
      <protection/>
    </xf>
    <xf numFmtId="0" fontId="0" fillId="55" borderId="58" xfId="224" applyFont="1" applyFill="1" applyBorder="1" applyProtection="1">
      <alignment/>
      <protection/>
    </xf>
    <xf numFmtId="0" fontId="0" fillId="55" borderId="57" xfId="224" applyFont="1" applyFill="1" applyBorder="1" applyAlignment="1" applyProtection="1">
      <alignment horizontal="center"/>
      <protection/>
    </xf>
    <xf numFmtId="203" fontId="0" fillId="55" borderId="52" xfId="224" applyNumberFormat="1" applyFont="1" applyFill="1" applyBorder="1" applyProtection="1">
      <alignment/>
      <protection/>
    </xf>
    <xf numFmtId="0" fontId="0" fillId="55" borderId="45" xfId="224" applyFont="1" applyFill="1" applyBorder="1" applyProtection="1">
      <alignment/>
      <protection/>
    </xf>
    <xf numFmtId="203" fontId="0" fillId="55" borderId="0" xfId="224" applyNumberFormat="1" applyFill="1" applyProtection="1">
      <alignment/>
      <protection/>
    </xf>
    <xf numFmtId="203" fontId="0" fillId="55" borderId="0" xfId="224" applyNumberFormat="1" applyFont="1" applyFill="1" applyProtection="1">
      <alignment/>
      <protection/>
    </xf>
    <xf numFmtId="0" fontId="0" fillId="55" borderId="0" xfId="224" applyFont="1" applyFill="1" applyProtection="1">
      <alignment/>
      <protection/>
    </xf>
    <xf numFmtId="0" fontId="3" fillId="55" borderId="0" xfId="224" applyFont="1" applyFill="1" applyProtection="1">
      <alignment/>
      <protection/>
    </xf>
    <xf numFmtId="203" fontId="3" fillId="55" borderId="0" xfId="224" applyNumberFormat="1" applyFont="1" applyFill="1" applyProtection="1">
      <alignment/>
      <protection/>
    </xf>
    <xf numFmtId="0" fontId="21" fillId="55" borderId="0" xfId="238" applyFont="1" applyFill="1" applyProtection="1">
      <alignment/>
      <protection/>
    </xf>
    <xf numFmtId="0" fontId="21" fillId="55" borderId="0" xfId="238" applyFont="1" applyFill="1" applyAlignment="1" applyProtection="1">
      <alignment horizontal="center"/>
      <protection/>
    </xf>
    <xf numFmtId="4" fontId="0" fillId="55" borderId="0" xfId="238" applyNumberFormat="1" applyFont="1" applyFill="1" applyAlignment="1" applyProtection="1">
      <alignment vertical="center"/>
      <protection/>
    </xf>
    <xf numFmtId="4" fontId="12" fillId="55" borderId="0" xfId="238" applyNumberFormat="1" applyFont="1" applyFill="1" applyAlignment="1" applyProtection="1" quotePrefix="1">
      <alignment vertical="center"/>
      <protection/>
    </xf>
    <xf numFmtId="4" fontId="0" fillId="55" borderId="0" xfId="238" applyNumberFormat="1" applyFont="1" applyFill="1" applyAlignment="1" applyProtection="1">
      <alignment horizontal="center" vertical="center"/>
      <protection/>
    </xf>
    <xf numFmtId="0" fontId="22" fillId="55" borderId="0" xfId="238" applyFont="1" applyFill="1" applyBorder="1" applyAlignment="1" applyProtection="1">
      <alignment/>
      <protection/>
    </xf>
    <xf numFmtId="0" fontId="1" fillId="55" borderId="0" xfId="238" applyFont="1" applyFill="1" applyBorder="1" applyAlignment="1" applyProtection="1">
      <alignment horizontal="center"/>
      <protection/>
    </xf>
    <xf numFmtId="0" fontId="2" fillId="55" borderId="0" xfId="224" applyFont="1" applyFill="1" applyAlignment="1" applyProtection="1">
      <alignment vertical="top" wrapText="1"/>
      <protection/>
    </xf>
    <xf numFmtId="0" fontId="1" fillId="55" borderId="0" xfId="238" applyFont="1" applyFill="1" applyProtection="1">
      <alignment/>
      <protection/>
    </xf>
    <xf numFmtId="0" fontId="1" fillId="55" borderId="0" xfId="238" applyFont="1" applyFill="1" applyAlignment="1" applyProtection="1">
      <alignment horizontal="center"/>
      <protection/>
    </xf>
    <xf numFmtId="0" fontId="0" fillId="55" borderId="0" xfId="238" applyFont="1" applyFill="1" applyProtection="1">
      <alignment/>
      <protection/>
    </xf>
    <xf numFmtId="0" fontId="0" fillId="55" borderId="0" xfId="238" applyFont="1" applyFill="1" applyAlignment="1" applyProtection="1">
      <alignment horizontal="center"/>
      <protection/>
    </xf>
    <xf numFmtId="4" fontId="52" fillId="55" borderId="0" xfId="238" applyNumberFormat="1" applyFont="1" applyFill="1" applyBorder="1" applyProtection="1">
      <alignment/>
      <protection/>
    </xf>
    <xf numFmtId="4" fontId="2" fillId="55" borderId="43" xfId="238" applyNumberFormat="1" applyFont="1" applyFill="1" applyBorder="1" applyAlignment="1" applyProtection="1">
      <alignment horizontal="centerContinuous" vertical="center"/>
      <protection/>
    </xf>
    <xf numFmtId="4" fontId="2" fillId="55" borderId="0" xfId="238" applyNumberFormat="1" applyFont="1" applyFill="1" applyBorder="1" applyAlignment="1" applyProtection="1">
      <alignment horizontal="centerContinuous" vertical="center"/>
      <protection/>
    </xf>
    <xf numFmtId="4" fontId="2" fillId="55" borderId="0" xfId="238" applyNumberFormat="1" applyFont="1" applyFill="1" applyBorder="1" applyAlignment="1" applyProtection="1">
      <alignment horizontal="centerContinuous"/>
      <protection/>
    </xf>
    <xf numFmtId="4" fontId="2" fillId="55" borderId="44" xfId="238" applyNumberFormat="1" applyFont="1" applyFill="1" applyBorder="1" applyAlignment="1" applyProtection="1">
      <alignment horizontal="center"/>
      <protection/>
    </xf>
    <xf numFmtId="4" fontId="1" fillId="55" borderId="59" xfId="238" applyNumberFormat="1" applyFont="1" applyFill="1" applyBorder="1" applyAlignment="1" applyProtection="1">
      <alignment horizontal="center" vertical="center" wrapText="1"/>
      <protection/>
    </xf>
    <xf numFmtId="4" fontId="1" fillId="55" borderId="59" xfId="238" applyNumberFormat="1" applyFont="1" applyFill="1" applyBorder="1" applyAlignment="1" applyProtection="1">
      <alignment horizontal="center" vertical="center"/>
      <protection/>
    </xf>
    <xf numFmtId="4" fontId="1" fillId="55" borderId="44" xfId="238" applyNumberFormat="1" applyFont="1" applyFill="1" applyBorder="1" applyAlignment="1" applyProtection="1">
      <alignment horizontal="center" vertical="center"/>
      <protection/>
    </xf>
    <xf numFmtId="4" fontId="0" fillId="55" borderId="43" xfId="238" applyNumberFormat="1" applyFont="1" applyFill="1" applyBorder="1" applyProtection="1">
      <alignment/>
      <protection/>
    </xf>
    <xf numFmtId="4" fontId="0" fillId="55" borderId="0" xfId="238" applyNumberFormat="1" applyFont="1" applyFill="1" applyBorder="1" applyProtection="1">
      <alignment/>
      <protection/>
    </xf>
    <xf numFmtId="0" fontId="0" fillId="55" borderId="44" xfId="238" applyNumberFormat="1" applyFont="1" applyFill="1" applyBorder="1" applyAlignment="1" applyProtection="1">
      <alignment horizontal="center"/>
      <protection/>
    </xf>
    <xf numFmtId="4" fontId="0" fillId="55" borderId="44" xfId="238" applyNumberFormat="1" applyFont="1" applyFill="1" applyBorder="1" applyProtection="1">
      <alignment/>
      <protection/>
    </xf>
    <xf numFmtId="4" fontId="2" fillId="55" borderId="43" xfId="238" applyNumberFormat="1" applyFont="1" applyFill="1" applyBorder="1" applyAlignment="1" applyProtection="1">
      <alignment horizontal="left" vertical="center"/>
      <protection/>
    </xf>
    <xf numFmtId="4" fontId="2" fillId="55" borderId="0" xfId="238" applyNumberFormat="1" applyFont="1" applyFill="1" applyBorder="1" applyAlignment="1" applyProtection="1">
      <alignment vertical="center"/>
      <protection/>
    </xf>
    <xf numFmtId="0" fontId="2" fillId="55" borderId="44" xfId="238" applyNumberFormat="1" applyFont="1" applyFill="1" applyBorder="1" applyAlignment="1" applyProtection="1">
      <alignment horizontal="center" vertical="center"/>
      <protection/>
    </xf>
    <xf numFmtId="203" fontId="2" fillId="55" borderId="44" xfId="238" applyNumberFormat="1" applyFont="1" applyFill="1" applyBorder="1" applyAlignment="1" applyProtection="1">
      <alignment vertical="center"/>
      <protection/>
    </xf>
    <xf numFmtId="4" fontId="52" fillId="55" borderId="0" xfId="238" applyNumberFormat="1" applyFont="1" applyFill="1" applyBorder="1" applyAlignment="1" applyProtection="1">
      <alignment vertical="center"/>
      <protection/>
    </xf>
    <xf numFmtId="4" fontId="0" fillId="55" borderId="43" xfId="238" applyNumberFormat="1" applyFont="1" applyFill="1" applyBorder="1" applyAlignment="1" applyProtection="1">
      <alignment horizontal="left" vertical="center"/>
      <protection/>
    </xf>
    <xf numFmtId="4" fontId="0" fillId="55" borderId="0" xfId="238" applyNumberFormat="1" applyFont="1" applyFill="1" applyBorder="1" applyAlignment="1" applyProtection="1">
      <alignment vertical="center"/>
      <protection/>
    </xf>
    <xf numFmtId="0" fontId="0" fillId="55" borderId="44" xfId="238" applyNumberFormat="1" applyFont="1" applyFill="1" applyBorder="1" applyAlignment="1" applyProtection="1">
      <alignment horizontal="center" vertical="center"/>
      <protection/>
    </xf>
    <xf numFmtId="203" fontId="0" fillId="55" borderId="44" xfId="238" applyNumberFormat="1" applyFont="1" applyFill="1" applyBorder="1" applyAlignment="1" applyProtection="1">
      <alignment vertical="center"/>
      <protection/>
    </xf>
    <xf numFmtId="203" fontId="0" fillId="55" borderId="44" xfId="238" applyNumberFormat="1" applyFont="1" applyFill="1" applyBorder="1" applyProtection="1">
      <alignment/>
      <protection/>
    </xf>
    <xf numFmtId="4" fontId="0" fillId="55" borderId="43" xfId="238" applyNumberFormat="1" applyFont="1" applyFill="1" applyBorder="1" applyAlignment="1" applyProtection="1">
      <alignment vertical="center"/>
      <protection/>
    </xf>
    <xf numFmtId="4" fontId="0" fillId="55" borderId="0" xfId="238" applyNumberFormat="1" applyFont="1" applyFill="1" applyBorder="1" applyAlignment="1" applyProtection="1">
      <alignment horizontal="left" vertical="center"/>
      <protection/>
    </xf>
    <xf numFmtId="4" fontId="2" fillId="55" borderId="43" xfId="238" applyNumberFormat="1" applyFont="1" applyFill="1" applyBorder="1" applyAlignment="1" applyProtection="1">
      <alignment vertical="center"/>
      <protection/>
    </xf>
    <xf numFmtId="4" fontId="2" fillId="55" borderId="0" xfId="238" applyNumberFormat="1" applyFont="1" applyFill="1" applyBorder="1" applyAlignment="1" applyProtection="1">
      <alignment horizontal="left" vertical="center"/>
      <protection/>
    </xf>
    <xf numFmtId="4" fontId="3" fillId="55" borderId="43" xfId="238" applyNumberFormat="1" applyFont="1" applyFill="1" applyBorder="1" applyAlignment="1" applyProtection="1">
      <alignment vertical="center"/>
      <protection/>
    </xf>
    <xf numFmtId="4" fontId="3" fillId="55" borderId="0" xfId="238" applyNumberFormat="1" applyFont="1" applyFill="1" applyBorder="1" applyAlignment="1" applyProtection="1">
      <alignment horizontal="left" vertical="center"/>
      <protection/>
    </xf>
    <xf numFmtId="4" fontId="3" fillId="55" borderId="0" xfId="238" applyNumberFormat="1" applyFont="1" applyFill="1" applyBorder="1" applyAlignment="1" applyProtection="1">
      <alignment vertical="center"/>
      <protection/>
    </xf>
    <xf numFmtId="0" fontId="3" fillId="55" borderId="44" xfId="238" applyNumberFormat="1" applyFont="1" applyFill="1" applyBorder="1" applyAlignment="1" applyProtection="1">
      <alignment horizontal="center" vertical="center"/>
      <protection/>
    </xf>
    <xf numFmtId="203" fontId="3" fillId="55" borderId="44" xfId="238" applyNumberFormat="1" applyFont="1" applyFill="1" applyBorder="1" applyAlignment="1" applyProtection="1">
      <alignment vertical="center"/>
      <protection/>
    </xf>
    <xf numFmtId="4" fontId="1" fillId="55" borderId="0" xfId="224" applyNumberFormat="1" applyFont="1" applyFill="1" applyBorder="1" applyAlignment="1" applyProtection="1">
      <alignment horizontal="right"/>
      <protection/>
    </xf>
    <xf numFmtId="203" fontId="0" fillId="55" borderId="52" xfId="238" applyNumberFormat="1" applyFont="1" applyFill="1" applyBorder="1" applyAlignment="1" applyProtection="1">
      <alignment vertical="center"/>
      <protection/>
    </xf>
    <xf numFmtId="4" fontId="16" fillId="55" borderId="43" xfId="238" applyNumberFormat="1" applyFont="1" applyFill="1" applyBorder="1" applyAlignment="1" applyProtection="1">
      <alignment horizontal="right" vertical="center"/>
      <protection/>
    </xf>
    <xf numFmtId="4" fontId="16" fillId="55" borderId="0" xfId="224" applyNumberFormat="1" applyFont="1" applyFill="1" applyBorder="1" applyAlignment="1" applyProtection="1">
      <alignment horizontal="right" vertical="center"/>
      <protection/>
    </xf>
    <xf numFmtId="4" fontId="16" fillId="55" borderId="60" xfId="224" applyNumberFormat="1" applyFont="1" applyFill="1" applyBorder="1" applyAlignment="1" applyProtection="1">
      <alignment horizontal="right" vertical="center"/>
      <protection/>
    </xf>
    <xf numFmtId="0" fontId="16" fillId="55" borderId="46" xfId="238" applyNumberFormat="1" applyFont="1" applyFill="1" applyBorder="1" applyAlignment="1" applyProtection="1">
      <alignment horizontal="center" vertical="center"/>
      <protection/>
    </xf>
    <xf numFmtId="203" fontId="16" fillId="55" borderId="46" xfId="238" applyNumberFormat="1" applyFont="1" applyFill="1" applyBorder="1" applyAlignment="1" applyProtection="1">
      <alignment vertical="center"/>
      <protection/>
    </xf>
    <xf numFmtId="4" fontId="53" fillId="55" borderId="43" xfId="224" applyNumberFormat="1" applyFont="1" applyFill="1" applyBorder="1" applyAlignment="1" applyProtection="1">
      <alignment horizontal="right" vertical="center"/>
      <protection/>
    </xf>
    <xf numFmtId="4" fontId="53" fillId="55" borderId="0" xfId="224" applyNumberFormat="1" applyFont="1" applyFill="1" applyBorder="1" applyAlignment="1" applyProtection="1">
      <alignment horizontal="right" vertical="center"/>
      <protection/>
    </xf>
    <xf numFmtId="4" fontId="53" fillId="55" borderId="60" xfId="224" applyNumberFormat="1" applyFont="1" applyFill="1" applyBorder="1" applyAlignment="1" applyProtection="1">
      <alignment horizontal="right" vertical="center"/>
      <protection/>
    </xf>
    <xf numFmtId="0" fontId="53" fillId="55" borderId="44" xfId="224" applyNumberFormat="1" applyFont="1" applyFill="1" applyBorder="1" applyAlignment="1" applyProtection="1">
      <alignment horizontal="center" vertical="center"/>
      <protection/>
    </xf>
    <xf numFmtId="203" fontId="53" fillId="55" borderId="44" xfId="238" applyNumberFormat="1" applyFont="1" applyFill="1" applyBorder="1" applyAlignment="1" applyProtection="1">
      <alignment vertical="center"/>
      <protection/>
    </xf>
    <xf numFmtId="4" fontId="16" fillId="55" borderId="45" xfId="224" applyNumberFormat="1" applyFont="1" applyFill="1" applyBorder="1" applyAlignment="1" applyProtection="1">
      <alignment horizontal="right" vertical="center"/>
      <protection/>
    </xf>
    <xf numFmtId="4" fontId="16" fillId="55" borderId="55" xfId="224" applyNumberFormat="1" applyFont="1" applyFill="1" applyBorder="1" applyAlignment="1" applyProtection="1">
      <alignment horizontal="right" vertical="center"/>
      <protection/>
    </xf>
    <xf numFmtId="4" fontId="16" fillId="55" borderId="56" xfId="224" applyNumberFormat="1" applyFont="1" applyFill="1" applyBorder="1" applyAlignment="1" applyProtection="1">
      <alignment horizontal="right" vertical="center"/>
      <protection/>
    </xf>
    <xf numFmtId="0" fontId="16" fillId="55" borderId="47" xfId="224" applyNumberFormat="1" applyFont="1" applyFill="1" applyBorder="1" applyAlignment="1" applyProtection="1">
      <alignment horizontal="center" vertical="center"/>
      <protection/>
    </xf>
    <xf numFmtId="203" fontId="16" fillId="55" borderId="47" xfId="224" applyNumberFormat="1" applyFont="1" applyFill="1" applyBorder="1" applyAlignment="1" applyProtection="1">
      <alignment vertical="center"/>
      <protection/>
    </xf>
    <xf numFmtId="4" fontId="1" fillId="55" borderId="0" xfId="238" applyNumberFormat="1" applyFont="1" applyFill="1" applyBorder="1" applyAlignment="1" applyProtection="1">
      <alignment/>
      <protection/>
    </xf>
    <xf numFmtId="4" fontId="0" fillId="55" borderId="0" xfId="238" applyNumberFormat="1" applyFont="1" applyFill="1" applyProtection="1">
      <alignment/>
      <protection/>
    </xf>
    <xf numFmtId="0" fontId="0" fillId="55" borderId="0" xfId="238" applyNumberFormat="1" applyFont="1" applyFill="1" applyAlignment="1" applyProtection="1">
      <alignment horizontal="center"/>
      <protection/>
    </xf>
    <xf numFmtId="4" fontId="1" fillId="55" borderId="0" xfId="238" applyNumberFormat="1" applyFont="1" applyFill="1" applyProtection="1">
      <alignment/>
      <protection/>
    </xf>
    <xf numFmtId="203" fontId="0" fillId="55" borderId="0" xfId="238" applyNumberFormat="1" applyFont="1" applyFill="1" applyAlignment="1" applyProtection="1">
      <alignment vertical="center"/>
      <protection/>
    </xf>
    <xf numFmtId="203" fontId="1" fillId="55" borderId="0" xfId="238" applyNumberFormat="1" applyFont="1" applyFill="1" applyAlignment="1" applyProtection="1">
      <alignment vertical="center"/>
      <protection/>
    </xf>
    <xf numFmtId="0" fontId="0" fillId="55" borderId="0" xfId="0" applyFill="1" applyAlignment="1" applyProtection="1">
      <alignment/>
      <protection/>
    </xf>
    <xf numFmtId="0" fontId="0" fillId="55" borderId="0" xfId="0" applyFont="1" applyFill="1" applyAlignment="1" applyProtection="1">
      <alignment/>
      <protection/>
    </xf>
    <xf numFmtId="0" fontId="0" fillId="55" borderId="61" xfId="0" applyFill="1" applyBorder="1" applyAlignment="1" applyProtection="1">
      <alignment/>
      <protection/>
    </xf>
    <xf numFmtId="0" fontId="0" fillId="55" borderId="0" xfId="0" applyFill="1" applyBorder="1" applyAlignment="1" applyProtection="1">
      <alignment/>
      <protection/>
    </xf>
    <xf numFmtId="0" fontId="0" fillId="55" borderId="0" xfId="0" applyFill="1" applyAlignment="1" applyProtection="1">
      <alignment/>
      <protection/>
    </xf>
    <xf numFmtId="0" fontId="0" fillId="0" borderId="0" xfId="0" applyAlignment="1" applyProtection="1">
      <alignment/>
      <protection/>
    </xf>
    <xf numFmtId="0" fontId="2" fillId="55" borderId="0" xfId="0" applyFont="1" applyFill="1" applyAlignment="1" applyProtection="1">
      <alignment/>
      <protection/>
    </xf>
    <xf numFmtId="0" fontId="0" fillId="55" borderId="0" xfId="0" applyFont="1" applyFill="1" applyAlignment="1" applyProtection="1">
      <alignment/>
      <protection/>
    </xf>
    <xf numFmtId="0" fontId="3" fillId="55" borderId="0" xfId="0" applyFont="1" applyFill="1" applyAlignment="1" applyProtection="1">
      <alignment/>
      <protection/>
    </xf>
    <xf numFmtId="0" fontId="0" fillId="55" borderId="0" xfId="0" applyFill="1" applyAlignment="1" applyProtection="1">
      <alignment/>
      <protection locked="0"/>
    </xf>
    <xf numFmtId="0" fontId="0" fillId="55" borderId="18" xfId="0" applyFill="1" applyBorder="1" applyAlignment="1" applyProtection="1">
      <alignment/>
      <protection/>
    </xf>
    <xf numFmtId="7" fontId="0" fillId="55" borderId="18" xfId="248" applyNumberFormat="1" applyFont="1" applyFill="1" applyBorder="1" applyAlignment="1" applyProtection="1">
      <alignment/>
      <protection/>
    </xf>
    <xf numFmtId="44" fontId="0" fillId="55" borderId="0" xfId="248" applyFont="1" applyFill="1" applyBorder="1" applyAlignment="1" applyProtection="1">
      <alignment/>
      <protection/>
    </xf>
    <xf numFmtId="0" fontId="3" fillId="55" borderId="0" xfId="0" applyFont="1" applyFill="1" applyAlignment="1" applyProtection="1" quotePrefix="1">
      <alignment/>
      <protection/>
    </xf>
    <xf numFmtId="0" fontId="0" fillId="55" borderId="27" xfId="226" applyFill="1" applyBorder="1" applyAlignment="1" applyProtection="1">
      <alignment wrapText="1"/>
      <protection/>
    </xf>
    <xf numFmtId="0" fontId="0" fillId="55" borderId="27" xfId="226" applyFont="1" applyFill="1" applyBorder="1" applyAlignment="1" applyProtection="1">
      <alignment horizontal="center" vertical="center" wrapText="1"/>
      <protection/>
    </xf>
    <xf numFmtId="0" fontId="0" fillId="55" borderId="27" xfId="0" applyFont="1" applyFill="1" applyBorder="1" applyAlignment="1" applyProtection="1">
      <alignment horizontal="center" vertical="center" wrapText="1"/>
      <protection/>
    </xf>
    <xf numFmtId="0" fontId="0" fillId="55" borderId="41" xfId="226" applyFill="1" applyBorder="1" applyAlignment="1" applyProtection="1">
      <alignment wrapText="1"/>
      <protection/>
    </xf>
    <xf numFmtId="0" fontId="0" fillId="55" borderId="41" xfId="226" applyFill="1" applyBorder="1" applyAlignment="1" applyProtection="1">
      <alignment horizontal="center" vertical="top" wrapText="1"/>
      <protection/>
    </xf>
    <xf numFmtId="0" fontId="0" fillId="55" borderId="41" xfId="0" applyFont="1" applyFill="1" applyBorder="1" applyAlignment="1" applyProtection="1">
      <alignment horizontal="center" vertical="center" wrapText="1"/>
      <protection/>
    </xf>
    <xf numFmtId="0" fontId="0" fillId="55" borderId="22" xfId="226" applyFill="1" applyBorder="1" applyProtection="1">
      <alignment/>
      <protection/>
    </xf>
    <xf numFmtId="49" fontId="1" fillId="55" borderId="41" xfId="226" applyNumberFormat="1" applyFont="1" applyFill="1" applyBorder="1" applyAlignment="1" applyProtection="1">
      <alignment horizontal="right"/>
      <protection/>
    </xf>
    <xf numFmtId="0" fontId="0" fillId="55" borderId="30" xfId="0" applyFont="1" applyFill="1" applyBorder="1" applyAlignment="1" applyProtection="1" quotePrefix="1">
      <alignment horizontal="center"/>
      <protection/>
    </xf>
    <xf numFmtId="0" fontId="0" fillId="55" borderId="30" xfId="0" applyFill="1" applyBorder="1" applyAlignment="1" applyProtection="1">
      <alignment/>
      <protection/>
    </xf>
    <xf numFmtId="0" fontId="0" fillId="55" borderId="48" xfId="226" applyFill="1" applyBorder="1" applyProtection="1">
      <alignment/>
      <protection/>
    </xf>
    <xf numFmtId="9" fontId="0" fillId="55" borderId="62" xfId="178" applyFont="1" applyFill="1" applyBorder="1" applyAlignment="1" applyProtection="1">
      <alignment/>
      <protection/>
    </xf>
    <xf numFmtId="7" fontId="0" fillId="55" borderId="49" xfId="248" applyNumberFormat="1" applyFont="1" applyFill="1" applyBorder="1" applyAlignment="1" applyProtection="1">
      <alignment/>
      <protection/>
    </xf>
    <xf numFmtId="7" fontId="0" fillId="55" borderId="48" xfId="248" applyNumberFormat="1" applyFont="1" applyFill="1" applyBorder="1" applyAlignment="1" applyProtection="1">
      <alignment/>
      <protection/>
    </xf>
    <xf numFmtId="0" fontId="0" fillId="55" borderId="63" xfId="226" applyFill="1" applyBorder="1" applyAlignment="1" applyProtection="1">
      <alignment horizontal="left" vertical="top" wrapText="1"/>
      <protection/>
    </xf>
    <xf numFmtId="9" fontId="0" fillId="55" borderId="64" xfId="178" applyFont="1" applyFill="1" applyBorder="1" applyAlignment="1" applyProtection="1">
      <alignment vertical="top"/>
      <protection/>
    </xf>
    <xf numFmtId="7" fontId="0" fillId="55" borderId="49" xfId="248" applyNumberFormat="1" applyFont="1" applyFill="1" applyBorder="1" applyAlignment="1" applyProtection="1">
      <alignment vertical="top"/>
      <protection/>
    </xf>
    <xf numFmtId="7" fontId="0" fillId="55" borderId="64" xfId="248" applyNumberFormat="1" applyFont="1" applyFill="1" applyBorder="1" applyAlignment="1" applyProtection="1">
      <alignment vertical="top"/>
      <protection/>
    </xf>
    <xf numFmtId="0" fontId="0" fillId="55" borderId="0" xfId="0" applyFill="1" applyAlignment="1" applyProtection="1">
      <alignment vertical="top"/>
      <protection/>
    </xf>
    <xf numFmtId="0" fontId="0" fillId="55" borderId="22" xfId="226" applyFill="1" applyBorder="1" applyAlignment="1" applyProtection="1">
      <alignment horizontal="left" vertical="top" wrapText="1"/>
      <protection/>
    </xf>
    <xf numFmtId="9" fontId="0" fillId="55" borderId="41" xfId="178" applyFont="1" applyFill="1" applyBorder="1" applyAlignment="1" applyProtection="1">
      <alignment vertical="top"/>
      <protection/>
    </xf>
    <xf numFmtId="7" fontId="0" fillId="55" borderId="23" xfId="248" applyNumberFormat="1" applyFont="1" applyFill="1" applyBorder="1" applyAlignment="1" applyProtection="1">
      <alignment/>
      <protection/>
    </xf>
    <xf numFmtId="7" fontId="0" fillId="55" borderId="23" xfId="248" applyNumberFormat="1" applyFont="1" applyFill="1" applyBorder="1" applyAlignment="1" applyProtection="1">
      <alignment vertical="top"/>
      <protection/>
    </xf>
    <xf numFmtId="7" fontId="0" fillId="55" borderId="41" xfId="248" applyNumberFormat="1" applyFont="1" applyFill="1" applyBorder="1" applyAlignment="1" applyProtection="1">
      <alignment/>
      <protection/>
    </xf>
    <xf numFmtId="0" fontId="1" fillId="55" borderId="25" xfId="226" applyFont="1" applyFill="1" applyBorder="1" applyProtection="1">
      <alignment/>
      <protection/>
    </xf>
    <xf numFmtId="0" fontId="1" fillId="55" borderId="27" xfId="226" applyFont="1" applyFill="1" applyBorder="1" applyProtection="1">
      <alignment/>
      <protection/>
    </xf>
    <xf numFmtId="7" fontId="0" fillId="55" borderId="27" xfId="0" applyNumberFormat="1" applyFill="1" applyBorder="1" applyAlignment="1" applyProtection="1">
      <alignment/>
      <protection/>
    </xf>
    <xf numFmtId="0" fontId="1" fillId="55" borderId="22" xfId="226" applyFont="1" applyFill="1" applyBorder="1" applyProtection="1">
      <alignment/>
      <protection/>
    </xf>
    <xf numFmtId="0" fontId="1" fillId="55" borderId="41" xfId="226" applyFont="1" applyFill="1" applyBorder="1" applyProtection="1">
      <alignment/>
      <protection/>
    </xf>
    <xf numFmtId="7" fontId="1" fillId="55" borderId="41" xfId="0" applyNumberFormat="1" applyFont="1" applyFill="1" applyBorder="1" applyAlignment="1" applyProtection="1">
      <alignment/>
      <protection/>
    </xf>
    <xf numFmtId="0" fontId="1" fillId="55" borderId="28" xfId="226" applyFont="1" applyFill="1" applyBorder="1" applyProtection="1">
      <alignment/>
      <protection/>
    </xf>
    <xf numFmtId="0" fontId="1" fillId="55" borderId="30" xfId="226" applyFont="1" applyFill="1" applyBorder="1" applyProtection="1">
      <alignment/>
      <protection/>
    </xf>
    <xf numFmtId="7" fontId="0" fillId="55" borderId="30" xfId="0" applyNumberFormat="1" applyFill="1" applyBorder="1" applyAlignment="1" applyProtection="1">
      <alignment/>
      <protection/>
    </xf>
    <xf numFmtId="0" fontId="19" fillId="55" borderId="0" xfId="226" applyFont="1" applyFill="1" applyBorder="1" applyAlignment="1" applyProtection="1">
      <alignment horizontal="right"/>
      <protection/>
    </xf>
    <xf numFmtId="0" fontId="20" fillId="55" borderId="0" xfId="0" applyFont="1" applyFill="1" applyBorder="1" applyAlignment="1" applyProtection="1">
      <alignment horizontal="right"/>
      <protection/>
    </xf>
    <xf numFmtId="0" fontId="20" fillId="55" borderId="0" xfId="0" applyFont="1" applyFill="1" applyAlignment="1" applyProtection="1">
      <alignment horizontal="right"/>
      <protection/>
    </xf>
    <xf numFmtId="203" fontId="0" fillId="56" borderId="62" xfId="248" applyNumberFormat="1" applyFont="1" applyFill="1" applyBorder="1" applyAlignment="1" applyProtection="1">
      <alignment/>
      <protection locked="0"/>
    </xf>
    <xf numFmtId="203" fontId="0" fillId="56" borderId="65" xfId="248" applyNumberFormat="1" applyFont="1" applyFill="1" applyBorder="1" applyAlignment="1" applyProtection="1">
      <alignment/>
      <protection locked="0"/>
    </xf>
    <xf numFmtId="203" fontId="0" fillId="56" borderId="66" xfId="248" applyNumberFormat="1" applyFont="1" applyFill="1" applyBorder="1" applyAlignment="1" applyProtection="1">
      <alignment/>
      <protection locked="0"/>
    </xf>
    <xf numFmtId="0" fontId="2" fillId="55" borderId="0" xfId="0" applyFont="1" applyFill="1" applyAlignment="1" applyProtection="1">
      <alignment horizontal="left"/>
      <protection/>
    </xf>
    <xf numFmtId="0" fontId="1" fillId="55" borderId="61" xfId="0" applyFont="1" applyFill="1" applyBorder="1" applyAlignment="1" applyProtection="1">
      <alignment horizontal="center"/>
      <protection/>
    </xf>
    <xf numFmtId="203" fontId="0" fillId="55" borderId="18" xfId="248" applyNumberFormat="1" applyFont="1" applyFill="1" applyBorder="1" applyAlignment="1" applyProtection="1">
      <alignment/>
      <protection/>
    </xf>
    <xf numFmtId="0" fontId="3" fillId="55" borderId="0" xfId="0" applyFont="1" applyFill="1" applyAlignment="1" applyProtection="1">
      <alignment horizontal="right"/>
      <protection/>
    </xf>
    <xf numFmtId="203" fontId="3" fillId="55" borderId="0" xfId="0" applyNumberFormat="1" applyFont="1" applyFill="1" applyAlignment="1" applyProtection="1">
      <alignment/>
      <protection/>
    </xf>
    <xf numFmtId="0" fontId="0" fillId="55" borderId="27" xfId="226" applyFill="1" applyBorder="1" applyAlignment="1" applyProtection="1">
      <alignment horizontal="center" vertical="center" wrapText="1"/>
      <protection/>
    </xf>
    <xf numFmtId="0" fontId="0" fillId="55" borderId="41" xfId="226" applyFill="1" applyBorder="1" applyAlignment="1" applyProtection="1">
      <alignment horizontal="center" vertical="center" wrapText="1"/>
      <protection/>
    </xf>
    <xf numFmtId="203" fontId="0" fillId="55" borderId="62" xfId="248" applyNumberFormat="1" applyFont="1" applyFill="1" applyBorder="1" applyAlignment="1" applyProtection="1">
      <alignment/>
      <protection/>
    </xf>
    <xf numFmtId="203" fontId="0" fillId="55" borderId="48" xfId="248" applyNumberFormat="1" applyFont="1" applyFill="1" applyBorder="1" applyAlignment="1" applyProtection="1">
      <alignment/>
      <protection/>
    </xf>
    <xf numFmtId="0" fontId="0" fillId="55" borderId="50" xfId="226" applyFill="1" applyBorder="1" applyProtection="1">
      <alignment/>
      <protection/>
    </xf>
    <xf numFmtId="9" fontId="0" fillId="55" borderId="65" xfId="178" applyFont="1" applyFill="1" applyBorder="1" applyAlignment="1" applyProtection="1">
      <alignment/>
      <protection/>
    </xf>
    <xf numFmtId="203" fontId="0" fillId="55" borderId="65" xfId="248" applyNumberFormat="1" applyFont="1" applyFill="1" applyBorder="1" applyAlignment="1" applyProtection="1">
      <alignment/>
      <protection/>
    </xf>
    <xf numFmtId="203" fontId="0" fillId="55" borderId="50" xfId="248" applyNumberFormat="1" applyFont="1" applyFill="1" applyBorder="1" applyAlignment="1" applyProtection="1">
      <alignment/>
      <protection/>
    </xf>
    <xf numFmtId="0" fontId="0" fillId="55" borderId="50" xfId="226" applyFont="1" applyFill="1" applyBorder="1" applyProtection="1">
      <alignment/>
      <protection/>
    </xf>
    <xf numFmtId="0" fontId="0" fillId="55" borderId="51" xfId="226" applyFont="1" applyFill="1" applyBorder="1" applyProtection="1">
      <alignment/>
      <protection/>
    </xf>
    <xf numFmtId="9" fontId="0" fillId="55" borderId="51" xfId="178" applyFont="1" applyFill="1" applyBorder="1" applyAlignment="1" applyProtection="1">
      <alignment/>
      <protection/>
    </xf>
    <xf numFmtId="203" fontId="0" fillId="55" borderId="66" xfId="248" applyNumberFormat="1" applyFont="1" applyFill="1" applyBorder="1" applyAlignment="1" applyProtection="1">
      <alignment/>
      <protection/>
    </xf>
    <xf numFmtId="203" fontId="0" fillId="55" borderId="51" xfId="248" applyNumberFormat="1" applyFont="1" applyFill="1" applyBorder="1" applyAlignment="1" applyProtection="1">
      <alignment/>
      <protection/>
    </xf>
    <xf numFmtId="203" fontId="0" fillId="55" borderId="27" xfId="0" applyNumberFormat="1" applyFill="1" applyBorder="1" applyAlignment="1" applyProtection="1">
      <alignment/>
      <protection/>
    </xf>
    <xf numFmtId="203" fontId="1" fillId="55" borderId="41" xfId="0" applyNumberFormat="1" applyFont="1" applyFill="1" applyBorder="1" applyAlignment="1" applyProtection="1">
      <alignment/>
      <protection/>
    </xf>
    <xf numFmtId="0" fontId="1" fillId="55" borderId="0" xfId="0" applyFont="1" applyFill="1" applyAlignment="1" applyProtection="1">
      <alignment/>
      <protection/>
    </xf>
    <xf numFmtId="203" fontId="0" fillId="55" borderId="30" xfId="0" applyNumberFormat="1" applyFill="1" applyBorder="1" applyAlignment="1" applyProtection="1">
      <alignment/>
      <protection/>
    </xf>
    <xf numFmtId="203" fontId="3" fillId="55" borderId="0" xfId="0" applyNumberFormat="1" applyFont="1" applyFill="1" applyAlignment="1" applyProtection="1">
      <alignment horizontal="right"/>
      <protection/>
    </xf>
    <xf numFmtId="203" fontId="0" fillId="55" borderId="0" xfId="248" applyNumberFormat="1" applyFont="1" applyFill="1" applyBorder="1" applyAlignment="1" applyProtection="1">
      <alignment/>
      <protection/>
    </xf>
    <xf numFmtId="0" fontId="3" fillId="55" borderId="0" xfId="0" applyFont="1" applyFill="1" applyAlignment="1" applyProtection="1">
      <alignment horizontal="left" wrapText="1"/>
      <protection/>
    </xf>
    <xf numFmtId="0" fontId="0" fillId="55" borderId="0" xfId="0" applyFont="1" applyFill="1" applyAlignment="1" applyProtection="1">
      <alignment horizontal="left" wrapText="1"/>
      <protection/>
    </xf>
    <xf numFmtId="0" fontId="0" fillId="55" borderId="61" xfId="0" applyFont="1" applyFill="1" applyBorder="1" applyAlignment="1" applyProtection="1">
      <alignment/>
      <protection/>
    </xf>
    <xf numFmtId="0" fontId="0" fillId="55" borderId="27" xfId="0" applyFont="1" applyFill="1" applyBorder="1" applyAlignment="1" applyProtection="1">
      <alignment/>
      <protection/>
    </xf>
    <xf numFmtId="0" fontId="0" fillId="55" borderId="41" xfId="0" applyFont="1" applyFill="1" applyBorder="1" applyAlignment="1" applyProtection="1">
      <alignment horizontal="center"/>
      <protection/>
    </xf>
    <xf numFmtId="0" fontId="0" fillId="55" borderId="22" xfId="0" applyFont="1" applyFill="1" applyBorder="1" applyAlignment="1" applyProtection="1">
      <alignment horizontal="center"/>
      <protection/>
    </xf>
    <xf numFmtId="0" fontId="0" fillId="55" borderId="34" xfId="0" applyFont="1" applyFill="1" applyBorder="1" applyAlignment="1" applyProtection="1">
      <alignment/>
      <protection/>
    </xf>
    <xf numFmtId="0" fontId="0" fillId="55" borderId="67" xfId="0" applyFont="1" applyFill="1" applyBorder="1" applyAlignment="1" applyProtection="1">
      <alignment/>
      <protection/>
    </xf>
    <xf numFmtId="3" fontId="0" fillId="55" borderId="41" xfId="0" applyNumberFormat="1" applyFont="1" applyFill="1" applyBorder="1" applyAlignment="1" applyProtection="1">
      <alignment/>
      <protection/>
    </xf>
    <xf numFmtId="0" fontId="12" fillId="55" borderId="41" xfId="0" applyFont="1" applyFill="1" applyBorder="1" applyAlignment="1" applyProtection="1">
      <alignment horizontal="center"/>
      <protection/>
    </xf>
    <xf numFmtId="0" fontId="0" fillId="55" borderId="41" xfId="0" applyFont="1" applyFill="1" applyBorder="1" applyAlignment="1" applyProtection="1">
      <alignment wrapText="1"/>
      <protection/>
    </xf>
    <xf numFmtId="0" fontId="0" fillId="0" borderId="68" xfId="0" applyFont="1" applyFill="1" applyBorder="1" applyAlignment="1" applyProtection="1">
      <alignment wrapText="1"/>
      <protection/>
    </xf>
    <xf numFmtId="203" fontId="0" fillId="55" borderId="33" xfId="248" applyNumberFormat="1" applyFont="1" applyFill="1" applyBorder="1" applyAlignment="1" applyProtection="1">
      <alignment/>
      <protection/>
    </xf>
    <xf numFmtId="0" fontId="3" fillId="55" borderId="41" xfId="0" applyFont="1" applyFill="1" applyBorder="1" applyAlignment="1" applyProtection="1">
      <alignment horizontal="left" wrapText="1" indent="1"/>
      <protection/>
    </xf>
    <xf numFmtId="203" fontId="0" fillId="0" borderId="23" xfId="248" applyNumberFormat="1" applyFont="1" applyFill="1" applyBorder="1" applyAlignment="1" applyProtection="1">
      <alignment/>
      <protection/>
    </xf>
    <xf numFmtId="203" fontId="0" fillId="55" borderId="23" xfId="248" applyNumberFormat="1" applyFont="1" applyFill="1" applyBorder="1" applyAlignment="1" applyProtection="1">
      <alignment/>
      <protection/>
    </xf>
    <xf numFmtId="0" fontId="3" fillId="55" borderId="42" xfId="0" applyFont="1" applyFill="1" applyBorder="1" applyAlignment="1" applyProtection="1">
      <alignment horizontal="left" wrapText="1" indent="2"/>
      <protection/>
    </xf>
    <xf numFmtId="203" fontId="3" fillId="0" borderId="42" xfId="248" applyNumberFormat="1" applyFont="1" applyFill="1" applyBorder="1" applyAlignment="1" applyProtection="1">
      <alignment/>
      <protection/>
    </xf>
    <xf numFmtId="203" fontId="3" fillId="55" borderId="42" xfId="248" applyNumberFormat="1" applyFont="1" applyFill="1" applyBorder="1" applyAlignment="1" applyProtection="1">
      <alignment/>
      <protection/>
    </xf>
    <xf numFmtId="0" fontId="3" fillId="55" borderId="42" xfId="0" applyFont="1" applyFill="1" applyBorder="1" applyAlignment="1" applyProtection="1">
      <alignment horizontal="left" wrapText="1" indent="4"/>
      <protection/>
    </xf>
    <xf numFmtId="0" fontId="3" fillId="55" borderId="68" xfId="0" applyFont="1" applyFill="1" applyBorder="1" applyAlignment="1" applyProtection="1">
      <alignment horizontal="left" wrapText="1" indent="2"/>
      <protection/>
    </xf>
    <xf numFmtId="203" fontId="0" fillId="55" borderId="41" xfId="248" applyNumberFormat="1" applyFont="1" applyFill="1" applyBorder="1" applyAlignment="1" applyProtection="1">
      <alignment/>
      <protection/>
    </xf>
    <xf numFmtId="0" fontId="12" fillId="55" borderId="41" xfId="0" applyFont="1" applyFill="1" applyBorder="1" applyAlignment="1" applyProtection="1">
      <alignment horizontal="center" wrapText="1"/>
      <protection/>
    </xf>
    <xf numFmtId="0" fontId="0" fillId="0" borderId="68" xfId="0" applyFont="1" applyFill="1" applyBorder="1" applyAlignment="1" applyProtection="1">
      <alignment/>
      <protection/>
    </xf>
    <xf numFmtId="0" fontId="0" fillId="0" borderId="30" xfId="0" applyFont="1" applyFill="1" applyBorder="1" applyAlignment="1" applyProtection="1">
      <alignment wrapText="1"/>
      <protection/>
    </xf>
    <xf numFmtId="203" fontId="0" fillId="0" borderId="30" xfId="248" applyNumberFormat="1" applyFont="1" applyFill="1" applyBorder="1" applyAlignment="1" applyProtection="1">
      <alignment/>
      <protection/>
    </xf>
    <xf numFmtId="0" fontId="0" fillId="55" borderId="41" xfId="0" applyFont="1" applyFill="1" applyBorder="1" applyAlignment="1" applyProtection="1">
      <alignment/>
      <protection/>
    </xf>
    <xf numFmtId="0" fontId="1" fillId="55" borderId="41" xfId="0" applyFont="1" applyFill="1" applyBorder="1" applyAlignment="1" applyProtection="1">
      <alignment/>
      <protection/>
    </xf>
    <xf numFmtId="203" fontId="1" fillId="55" borderId="41" xfId="248" applyNumberFormat="1" applyFont="1" applyFill="1" applyBorder="1" applyAlignment="1" applyProtection="1">
      <alignment/>
      <protection/>
    </xf>
    <xf numFmtId="0" fontId="0" fillId="55" borderId="30" xfId="0" applyFont="1" applyFill="1" applyBorder="1" applyAlignment="1" applyProtection="1">
      <alignment/>
      <protection/>
    </xf>
    <xf numFmtId="3" fontId="0" fillId="55" borderId="30" xfId="0" applyNumberFormat="1" applyFont="1" applyFill="1" applyBorder="1" applyAlignment="1" applyProtection="1">
      <alignment/>
      <protection/>
    </xf>
    <xf numFmtId="0" fontId="0" fillId="55" borderId="0" xfId="0" applyFont="1" applyFill="1" applyBorder="1" applyAlignment="1" applyProtection="1">
      <alignment/>
      <protection/>
    </xf>
    <xf numFmtId="3" fontId="0" fillId="55" borderId="0" xfId="0" applyNumberFormat="1" applyFont="1" applyFill="1" applyBorder="1" applyAlignment="1" applyProtection="1">
      <alignment/>
      <protection/>
    </xf>
    <xf numFmtId="0" fontId="3" fillId="55" borderId="0" xfId="0" applyFont="1" applyFill="1" applyAlignment="1" applyProtection="1" quotePrefix="1">
      <alignment horizontal="right" vertical="top"/>
      <protection/>
    </xf>
    <xf numFmtId="0" fontId="21" fillId="55" borderId="0" xfId="237" applyFont="1" applyFill="1" applyProtection="1">
      <alignment/>
      <protection/>
    </xf>
    <xf numFmtId="0" fontId="0" fillId="55" borderId="0" xfId="81" applyFill="1" applyProtection="1">
      <alignment/>
      <protection/>
    </xf>
    <xf numFmtId="0" fontId="87" fillId="55" borderId="0" xfId="237" applyFont="1" applyFill="1" applyProtection="1">
      <alignment/>
      <protection/>
    </xf>
    <xf numFmtId="0" fontId="22" fillId="55" borderId="0" xfId="237" applyFont="1" applyFill="1" applyProtection="1">
      <alignment/>
      <protection/>
    </xf>
    <xf numFmtId="0" fontId="15" fillId="55" borderId="0" xfId="81" applyFont="1" applyFill="1" applyAlignment="1" applyProtection="1">
      <alignment horizontal="center"/>
      <protection/>
    </xf>
    <xf numFmtId="0" fontId="23" fillId="55" borderId="0" xfId="81" applyFont="1" applyFill="1" applyAlignment="1" applyProtection="1">
      <alignment horizontal="center"/>
      <protection/>
    </xf>
    <xf numFmtId="0" fontId="0" fillId="0" borderId="0" xfId="81" applyProtection="1">
      <alignment/>
      <protection/>
    </xf>
    <xf numFmtId="0" fontId="1" fillId="55" borderId="69" xfId="81" applyFont="1" applyFill="1" applyBorder="1" applyAlignment="1" applyProtection="1">
      <alignment horizontal="center"/>
      <protection/>
    </xf>
    <xf numFmtId="0" fontId="25" fillId="55" borderId="0" xfId="81" applyFont="1" applyFill="1" applyProtection="1" quotePrefix="1">
      <alignment/>
      <protection/>
    </xf>
    <xf numFmtId="4" fontId="26" fillId="55" borderId="0" xfId="81" applyNumberFormat="1" applyFont="1" applyFill="1" applyBorder="1" applyProtection="1">
      <alignment/>
      <protection/>
    </xf>
    <xf numFmtId="0" fontId="20" fillId="55" borderId="0" xfId="81" applyFont="1" applyFill="1" applyProtection="1">
      <alignment/>
      <protection/>
    </xf>
    <xf numFmtId="0" fontId="0" fillId="55" borderId="70" xfId="81" applyFont="1" applyFill="1" applyBorder="1" applyAlignment="1" applyProtection="1">
      <alignment horizontal="center"/>
      <protection/>
    </xf>
    <xf numFmtId="0" fontId="0" fillId="55" borderId="18" xfId="81" applyFill="1" applyBorder="1" applyAlignment="1" applyProtection="1">
      <alignment horizontal="center"/>
      <protection/>
    </xf>
    <xf numFmtId="0" fontId="0" fillId="55" borderId="71" xfId="81" applyFill="1" applyBorder="1" applyAlignment="1" applyProtection="1" quotePrefix="1">
      <alignment horizontal="center"/>
      <protection/>
    </xf>
    <xf numFmtId="4" fontId="0" fillId="55" borderId="0" xfId="81" applyNumberFormat="1" applyFill="1" applyProtection="1">
      <alignment/>
      <protection/>
    </xf>
    <xf numFmtId="4" fontId="88" fillId="55" borderId="18" xfId="81" applyNumberFormat="1" applyFont="1" applyFill="1" applyBorder="1" applyProtection="1">
      <alignment/>
      <protection/>
    </xf>
    <xf numFmtId="0" fontId="0" fillId="0" borderId="72" xfId="81" applyBorder="1" applyAlignment="1" applyProtection="1">
      <alignment horizontal="center"/>
      <protection/>
    </xf>
    <xf numFmtId="4" fontId="28" fillId="55" borderId="0" xfId="81" applyNumberFormat="1" applyFont="1" applyFill="1" applyProtection="1">
      <alignment/>
      <protection/>
    </xf>
    <xf numFmtId="0" fontId="28" fillId="55" borderId="0" xfId="81" applyFont="1" applyFill="1" applyProtection="1">
      <alignment/>
      <protection/>
    </xf>
    <xf numFmtId="0" fontId="28" fillId="0" borderId="0" xfId="81" applyFont="1" applyProtection="1">
      <alignment/>
      <protection/>
    </xf>
    <xf numFmtId="4" fontId="89" fillId="55" borderId="0" xfId="85" applyNumberFormat="1" applyFont="1" applyFill="1" applyAlignment="1" applyProtection="1">
      <alignment horizontal="left"/>
      <protection/>
    </xf>
    <xf numFmtId="0" fontId="3" fillId="55" borderId="0" xfId="81" applyFont="1" applyFill="1" applyProtection="1">
      <alignment/>
      <protection/>
    </xf>
    <xf numFmtId="4" fontId="89" fillId="55" borderId="0" xfId="81" applyNumberFormat="1" applyFont="1" applyFill="1" applyAlignment="1" applyProtection="1">
      <alignment horizontal="right"/>
      <protection/>
    </xf>
    <xf numFmtId="4" fontId="89" fillId="55" borderId="0" xfId="85" applyNumberFormat="1" applyFont="1" applyFill="1" applyAlignment="1" applyProtection="1">
      <alignment horizontal="right"/>
      <protection/>
    </xf>
    <xf numFmtId="0" fontId="3" fillId="0" borderId="0" xfId="81" applyFont="1" applyProtection="1">
      <alignment/>
      <protection/>
    </xf>
    <xf numFmtId="4" fontId="90" fillId="55" borderId="18" xfId="81" applyNumberFormat="1" applyFont="1" applyFill="1" applyBorder="1" applyProtection="1">
      <alignment/>
      <protection/>
    </xf>
    <xf numFmtId="0" fontId="0" fillId="55" borderId="71" xfId="81" applyFill="1" applyBorder="1" applyAlignment="1" applyProtection="1">
      <alignment horizontal="center"/>
      <protection/>
    </xf>
    <xf numFmtId="0" fontId="0" fillId="55" borderId="18" xfId="81" applyFont="1" applyFill="1" applyBorder="1" applyAlignment="1" applyProtection="1">
      <alignment horizontal="center"/>
      <protection/>
    </xf>
    <xf numFmtId="4" fontId="0" fillId="55" borderId="18" xfId="248" applyNumberFormat="1" applyFont="1" applyFill="1" applyBorder="1" applyAlignment="1" applyProtection="1">
      <alignment/>
      <protection/>
    </xf>
    <xf numFmtId="4" fontId="0" fillId="55" borderId="18" xfId="81" applyNumberFormat="1" applyFill="1" applyBorder="1" applyProtection="1">
      <alignment/>
      <protection/>
    </xf>
    <xf numFmtId="0" fontId="3" fillId="55" borderId="0" xfId="81" applyFont="1" applyFill="1" applyProtection="1" quotePrefix="1">
      <alignment/>
      <protection/>
    </xf>
    <xf numFmtId="0" fontId="2" fillId="55" borderId="0" xfId="0" applyFont="1" applyFill="1" applyAlignment="1" applyProtection="1">
      <alignment vertical="top"/>
      <protection/>
    </xf>
    <xf numFmtId="0" fontId="0" fillId="55" borderId="0" xfId="0" applyFont="1" applyFill="1" applyAlignment="1" applyProtection="1">
      <alignment horizontal="center" vertical="top"/>
      <protection/>
    </xf>
    <xf numFmtId="0" fontId="0" fillId="55" borderId="0" xfId="0" applyFill="1" applyAlignment="1" applyProtection="1">
      <alignment horizontal="center" vertical="top"/>
      <protection/>
    </xf>
    <xf numFmtId="0" fontId="3" fillId="55" borderId="0" xfId="0" applyFont="1" applyFill="1" applyAlignment="1" applyProtection="1">
      <alignment vertical="top"/>
      <protection/>
    </xf>
    <xf numFmtId="0" fontId="1" fillId="55" borderId="0" xfId="0" applyFont="1" applyFill="1" applyAlignment="1" applyProtection="1">
      <alignment vertical="top"/>
      <protection/>
    </xf>
    <xf numFmtId="0" fontId="0" fillId="55" borderId="70" xfId="0" applyFont="1" applyFill="1" applyBorder="1" applyAlignment="1" applyProtection="1">
      <alignment horizontal="center" vertical="top"/>
      <protection/>
    </xf>
    <xf numFmtId="0" fontId="0" fillId="55" borderId="73" xfId="0" applyFill="1" applyBorder="1" applyAlignment="1" applyProtection="1">
      <alignment horizontal="center" vertical="top"/>
      <protection/>
    </xf>
    <xf numFmtId="0" fontId="0" fillId="55" borderId="73" xfId="0" applyNumberFormat="1" applyFont="1" applyFill="1" applyBorder="1" applyAlignment="1" applyProtection="1">
      <alignment horizontal="center" vertical="top"/>
      <protection/>
    </xf>
    <xf numFmtId="0" fontId="0" fillId="55" borderId="71" xfId="0" applyFill="1" applyBorder="1" applyAlignment="1" applyProtection="1">
      <alignment vertical="top"/>
      <protection/>
    </xf>
    <xf numFmtId="0" fontId="0" fillId="55" borderId="0" xfId="0" applyFill="1" applyBorder="1" applyAlignment="1" applyProtection="1">
      <alignment vertical="top"/>
      <protection/>
    </xf>
    <xf numFmtId="4" fontId="0" fillId="0" borderId="18" xfId="237" applyNumberFormat="1" applyFont="1" applyBorder="1" applyAlignment="1" applyProtection="1">
      <alignment vertical="top"/>
      <protection/>
    </xf>
    <xf numFmtId="0" fontId="0" fillId="0" borderId="18" xfId="237" applyNumberFormat="1" applyFont="1" applyBorder="1" applyAlignment="1" applyProtection="1">
      <alignment horizontal="center" vertical="top"/>
      <protection/>
    </xf>
    <xf numFmtId="0" fontId="0" fillId="0" borderId="18" xfId="237" applyNumberFormat="1" applyFont="1" applyFill="1" applyBorder="1" applyAlignment="1" applyProtection="1">
      <alignment horizontal="center" vertical="top"/>
      <protection/>
    </xf>
    <xf numFmtId="4" fontId="0" fillId="0" borderId="18" xfId="237" applyNumberFormat="1" applyFont="1" applyBorder="1" applyAlignment="1" applyProtection="1">
      <alignment horizontal="left" vertical="top"/>
      <protection/>
    </xf>
    <xf numFmtId="4" fontId="0" fillId="0" borderId="18" xfId="237" applyNumberFormat="1" applyFont="1" applyBorder="1" applyAlignment="1" applyProtection="1">
      <alignment horizontal="left" vertical="top" wrapText="1"/>
      <protection/>
    </xf>
    <xf numFmtId="203" fontId="0" fillId="0" borderId="18" xfId="248" applyNumberFormat="1" applyFont="1" applyFill="1" applyBorder="1" applyAlignment="1" applyProtection="1">
      <alignment vertical="top"/>
      <protection/>
    </xf>
    <xf numFmtId="4" fontId="0" fillId="0" borderId="18" xfId="237" applyNumberFormat="1" applyFont="1" applyBorder="1" applyAlignment="1" applyProtection="1">
      <alignment vertical="top" wrapText="1"/>
      <protection/>
    </xf>
    <xf numFmtId="203" fontId="0" fillId="55" borderId="18" xfId="248" applyNumberFormat="1" applyFont="1" applyFill="1" applyBorder="1" applyAlignment="1" applyProtection="1">
      <alignment vertical="top"/>
      <protection/>
    </xf>
    <xf numFmtId="0" fontId="0" fillId="0" borderId="18" xfId="0" applyFont="1" applyBorder="1" applyAlignment="1" applyProtection="1">
      <alignment horizontal="center" vertical="top"/>
      <protection/>
    </xf>
    <xf numFmtId="4" fontId="0" fillId="55" borderId="0" xfId="237" applyNumberFormat="1" applyFont="1" applyFill="1" applyBorder="1" applyAlignment="1" applyProtection="1">
      <alignment horizontal="left" vertical="top"/>
      <protection/>
    </xf>
    <xf numFmtId="0" fontId="0" fillId="55" borderId="0" xfId="0" applyFont="1" applyFill="1" applyBorder="1" applyAlignment="1" applyProtection="1">
      <alignment horizontal="center" vertical="top"/>
      <protection/>
    </xf>
    <xf numFmtId="203" fontId="0" fillId="55" borderId="0" xfId="248" applyNumberFormat="1" applyFont="1" applyFill="1" applyBorder="1" applyAlignment="1" applyProtection="1">
      <alignment vertical="top"/>
      <protection/>
    </xf>
    <xf numFmtId="0" fontId="0" fillId="55" borderId="0" xfId="0" applyFont="1" applyFill="1" applyBorder="1" applyAlignment="1" applyProtection="1">
      <alignment horizontal="center" vertical="top"/>
      <protection/>
    </xf>
    <xf numFmtId="4" fontId="1" fillId="55" borderId="18" xfId="237" applyNumberFormat="1" applyFont="1" applyFill="1" applyBorder="1" applyAlignment="1" applyProtection="1">
      <alignment horizontal="left" vertical="top"/>
      <protection/>
    </xf>
    <xf numFmtId="0" fontId="0" fillId="55" borderId="18" xfId="0" applyFont="1" applyFill="1" applyBorder="1" applyAlignment="1" applyProtection="1">
      <alignment horizontal="center" vertical="top"/>
      <protection/>
    </xf>
    <xf numFmtId="203" fontId="1" fillId="55" borderId="18" xfId="248" applyNumberFormat="1" applyFont="1" applyFill="1" applyBorder="1" applyAlignment="1" applyProtection="1">
      <alignment vertical="top"/>
      <protection/>
    </xf>
    <xf numFmtId="0" fontId="0" fillId="55" borderId="18" xfId="0" applyFont="1" applyFill="1" applyBorder="1" applyAlignment="1" applyProtection="1">
      <alignment horizontal="center" vertical="top"/>
      <protection/>
    </xf>
    <xf numFmtId="4" fontId="3" fillId="55" borderId="0" xfId="237" applyNumberFormat="1" applyFont="1" applyFill="1" applyBorder="1" applyAlignment="1" applyProtection="1">
      <alignment horizontal="left" vertical="top"/>
      <protection/>
    </xf>
    <xf numFmtId="203" fontId="3" fillId="55" borderId="0" xfId="248" applyNumberFormat="1" applyFont="1" applyFill="1" applyBorder="1" applyAlignment="1" applyProtection="1">
      <alignment horizontal="right" vertical="top"/>
      <protection/>
    </xf>
    <xf numFmtId="4" fontId="2" fillId="55" borderId="0" xfId="237" applyNumberFormat="1" applyFont="1" applyFill="1" applyBorder="1" applyAlignment="1" applyProtection="1">
      <alignment horizontal="left" vertical="top"/>
      <protection/>
    </xf>
    <xf numFmtId="203" fontId="3" fillId="55" borderId="0" xfId="248" applyNumberFormat="1" applyFont="1" applyFill="1" applyBorder="1" applyAlignment="1" applyProtection="1">
      <alignment vertical="top"/>
      <protection/>
    </xf>
    <xf numFmtId="0" fontId="0" fillId="55" borderId="18" xfId="0" applyFont="1" applyFill="1" applyBorder="1" applyAlignment="1" applyProtection="1">
      <alignment vertical="top" wrapText="1"/>
      <protection/>
    </xf>
    <xf numFmtId="0" fontId="3" fillId="0" borderId="18" xfId="248" applyNumberFormat="1" applyFont="1" applyFill="1" applyBorder="1" applyAlignment="1" applyProtection="1">
      <alignment horizontal="center" vertical="top"/>
      <protection/>
    </xf>
    <xf numFmtId="203" fontId="0" fillId="55" borderId="0" xfId="0" applyNumberFormat="1" applyFont="1" applyFill="1" applyAlignment="1" applyProtection="1">
      <alignment vertical="top"/>
      <protection/>
    </xf>
    <xf numFmtId="0" fontId="0" fillId="0" borderId="18" xfId="0" applyFont="1" applyBorder="1" applyAlignment="1" applyProtection="1">
      <alignment vertical="top"/>
      <protection/>
    </xf>
    <xf numFmtId="203" fontId="0" fillId="0" borderId="18" xfId="0" applyNumberFormat="1" applyFont="1" applyBorder="1" applyAlignment="1" applyProtection="1">
      <alignment vertical="top"/>
      <protection/>
    </xf>
    <xf numFmtId="0" fontId="0" fillId="0" borderId="74" xfId="0" applyFill="1" applyBorder="1" applyAlignment="1" applyProtection="1">
      <alignment horizontal="center" vertical="top"/>
      <protection/>
    </xf>
    <xf numFmtId="0" fontId="3" fillId="55" borderId="18" xfId="0" applyFont="1" applyFill="1" applyBorder="1" applyAlignment="1" applyProtection="1">
      <alignment vertical="top"/>
      <protection/>
    </xf>
    <xf numFmtId="0" fontId="0" fillId="55" borderId="0" xfId="248" applyNumberFormat="1" applyFont="1" applyFill="1" applyBorder="1" applyAlignment="1" applyProtection="1">
      <alignment vertical="top"/>
      <protection/>
    </xf>
    <xf numFmtId="0" fontId="0" fillId="0" borderId="18" xfId="0" applyFont="1" applyBorder="1" applyAlignment="1" applyProtection="1">
      <alignment vertical="top" wrapText="1"/>
      <protection/>
    </xf>
    <xf numFmtId="203" fontId="0" fillId="55" borderId="75" xfId="248" applyNumberFormat="1" applyFont="1" applyFill="1" applyBorder="1" applyAlignment="1" applyProtection="1">
      <alignment vertical="top"/>
      <protection/>
    </xf>
    <xf numFmtId="0" fontId="3" fillId="0" borderId="75" xfId="248" applyNumberFormat="1" applyFont="1" applyFill="1" applyBorder="1" applyAlignment="1" applyProtection="1">
      <alignment horizontal="center" vertical="top"/>
      <protection/>
    </xf>
    <xf numFmtId="0" fontId="0" fillId="0" borderId="18" xfId="0" applyFont="1" applyBorder="1" applyAlignment="1" applyProtection="1">
      <alignment vertical="top" wrapText="1"/>
      <protection/>
    </xf>
    <xf numFmtId="0" fontId="3" fillId="55" borderId="54" xfId="248" applyNumberFormat="1" applyFont="1" applyFill="1" applyBorder="1" applyAlignment="1" applyProtection="1">
      <alignment horizontal="center" vertical="top"/>
      <protection/>
    </xf>
    <xf numFmtId="0" fontId="3" fillId="55" borderId="74" xfId="248" applyNumberFormat="1" applyFont="1" applyFill="1" applyBorder="1" applyAlignment="1" applyProtection="1">
      <alignment horizontal="center" vertical="top"/>
      <protection/>
    </xf>
    <xf numFmtId="0" fontId="3" fillId="0" borderId="18" xfId="0" applyFont="1" applyBorder="1" applyAlignment="1" applyProtection="1">
      <alignment horizontal="right" vertical="top" wrapText="1"/>
      <protection/>
    </xf>
    <xf numFmtId="0" fontId="3" fillId="55" borderId="75" xfId="0" applyFont="1" applyFill="1" applyBorder="1" applyAlignment="1" applyProtection="1">
      <alignment horizontal="right" vertical="top" wrapText="1"/>
      <protection/>
    </xf>
    <xf numFmtId="0" fontId="0" fillId="55" borderId="75" xfId="237" applyNumberFormat="1" applyFont="1" applyFill="1" applyBorder="1" applyAlignment="1" applyProtection="1">
      <alignment horizontal="center" vertical="top"/>
      <protection/>
    </xf>
    <xf numFmtId="0" fontId="3" fillId="55" borderId="75" xfId="248" applyNumberFormat="1" applyFont="1" applyFill="1" applyBorder="1" applyAlignment="1" applyProtection="1">
      <alignment horizontal="center" vertical="top"/>
      <protection/>
    </xf>
    <xf numFmtId="0" fontId="0" fillId="55" borderId="75" xfId="0" applyFont="1" applyFill="1" applyBorder="1" applyAlignment="1" applyProtection="1">
      <alignment vertical="top" wrapText="1"/>
      <protection/>
    </xf>
    <xf numFmtId="0" fontId="0" fillId="55" borderId="75" xfId="248" applyNumberFormat="1" applyFont="1" applyFill="1" applyBorder="1" applyAlignment="1" applyProtection="1">
      <alignment vertical="top"/>
      <protection/>
    </xf>
    <xf numFmtId="0" fontId="0" fillId="55" borderId="0" xfId="0" applyFont="1" applyFill="1" applyBorder="1" applyAlignment="1" applyProtection="1">
      <alignment vertical="top" wrapText="1"/>
      <protection/>
    </xf>
    <xf numFmtId="0" fontId="3" fillId="55" borderId="0" xfId="248" applyNumberFormat="1" applyFont="1" applyFill="1" applyBorder="1" applyAlignment="1" applyProtection="1">
      <alignment horizontal="center" vertical="top"/>
      <protection/>
    </xf>
    <xf numFmtId="0" fontId="0" fillId="0" borderId="18" xfId="0" applyFont="1" applyBorder="1" applyAlignment="1" applyProtection="1">
      <alignment vertical="top" wrapText="1"/>
      <protection/>
    </xf>
    <xf numFmtId="0" fontId="0" fillId="55" borderId="0" xfId="237" applyNumberFormat="1" applyFont="1" applyFill="1" applyBorder="1" applyAlignment="1" applyProtection="1">
      <alignment horizontal="center" vertical="top"/>
      <protection/>
    </xf>
    <xf numFmtId="44" fontId="0" fillId="55" borderId="0" xfId="248" applyFont="1" applyFill="1" applyBorder="1" applyAlignment="1" applyProtection="1">
      <alignment vertical="top"/>
      <protection/>
    </xf>
    <xf numFmtId="0" fontId="0" fillId="0" borderId="18" xfId="0" applyFont="1" applyFill="1" applyBorder="1" applyAlignment="1" applyProtection="1">
      <alignment vertical="top" wrapText="1"/>
      <protection/>
    </xf>
    <xf numFmtId="0" fontId="0" fillId="55" borderId="18" xfId="248" applyNumberFormat="1" applyFont="1" applyFill="1" applyBorder="1" applyAlignment="1" applyProtection="1">
      <alignment vertical="top"/>
      <protection/>
    </xf>
    <xf numFmtId="0" fontId="3" fillId="55" borderId="18" xfId="0" applyFont="1" applyFill="1" applyBorder="1" applyAlignment="1" applyProtection="1">
      <alignment horizontal="left" vertical="top" wrapText="1" indent="1"/>
      <protection/>
    </xf>
    <xf numFmtId="0" fontId="0" fillId="0" borderId="18" xfId="0" applyFont="1" applyFill="1" applyBorder="1" applyAlignment="1" applyProtection="1">
      <alignment vertical="top" wrapText="1"/>
      <protection/>
    </xf>
    <xf numFmtId="0" fontId="0" fillId="0" borderId="18" xfId="0" applyBorder="1" applyAlignment="1" applyProtection="1">
      <alignment vertical="top"/>
      <protection/>
    </xf>
    <xf numFmtId="0" fontId="1" fillId="0" borderId="18" xfId="0" applyFont="1" applyBorder="1" applyAlignment="1" applyProtection="1">
      <alignment horizontal="center" vertical="top"/>
      <protection/>
    </xf>
    <xf numFmtId="16" fontId="0" fillId="55" borderId="0" xfId="0" applyNumberFormat="1" applyFill="1" applyAlignment="1" applyProtection="1">
      <alignment vertical="top"/>
      <protection/>
    </xf>
    <xf numFmtId="4" fontId="1" fillId="0" borderId="18" xfId="237" applyNumberFormat="1" applyFont="1" applyBorder="1" applyAlignment="1" applyProtection="1">
      <alignment horizontal="left" vertical="top"/>
      <protection/>
    </xf>
    <xf numFmtId="203" fontId="1" fillId="0" borderId="18" xfId="248" applyNumberFormat="1" applyFont="1" applyFill="1" applyBorder="1" applyAlignment="1" applyProtection="1">
      <alignment vertical="top"/>
      <protection/>
    </xf>
    <xf numFmtId="203" fontId="0" fillId="55" borderId="18" xfId="0" applyNumberFormat="1" applyFont="1" applyFill="1" applyBorder="1" applyAlignment="1" applyProtection="1">
      <alignment horizontal="center" vertical="top"/>
      <protection/>
    </xf>
    <xf numFmtId="4" fontId="1" fillId="55" borderId="0" xfId="237" applyNumberFormat="1" applyFont="1" applyFill="1" applyBorder="1" applyAlignment="1" applyProtection="1">
      <alignment horizontal="left" vertical="top"/>
      <protection/>
    </xf>
    <xf numFmtId="44" fontId="3" fillId="55" borderId="0" xfId="248" applyFont="1" applyFill="1" applyBorder="1" applyAlignment="1" applyProtection="1">
      <alignment vertical="top"/>
      <protection/>
    </xf>
    <xf numFmtId="0" fontId="1" fillId="0" borderId="18" xfId="0" applyFont="1" applyBorder="1" applyAlignment="1" applyProtection="1">
      <alignment vertical="top"/>
      <protection/>
    </xf>
    <xf numFmtId="0" fontId="1" fillId="55" borderId="70" xfId="0" applyFont="1" applyFill="1" applyBorder="1" applyAlignment="1" applyProtection="1">
      <alignment vertical="top"/>
      <protection/>
    </xf>
    <xf numFmtId="0" fontId="1" fillId="55" borderId="70" xfId="0" applyFont="1" applyFill="1" applyBorder="1" applyAlignment="1" applyProtection="1">
      <alignment horizontal="center" vertical="top"/>
      <protection/>
    </xf>
    <xf numFmtId="0" fontId="1" fillId="55" borderId="73" xfId="0" applyFont="1" applyFill="1" applyBorder="1" applyAlignment="1" applyProtection="1">
      <alignment vertical="top"/>
      <protection/>
    </xf>
    <xf numFmtId="0" fontId="1" fillId="55" borderId="73" xfId="0" applyFont="1" applyFill="1" applyBorder="1" applyAlignment="1" applyProtection="1">
      <alignment horizontal="center" vertical="top"/>
      <protection/>
    </xf>
    <xf numFmtId="0" fontId="1" fillId="55" borderId="18" xfId="237" applyNumberFormat="1" applyFont="1" applyFill="1" applyBorder="1" applyAlignment="1" applyProtection="1">
      <alignment horizontal="center" vertical="top"/>
      <protection/>
    </xf>
    <xf numFmtId="203" fontId="0" fillId="56" borderId="18" xfId="248" applyNumberFormat="1" applyFont="1" applyFill="1" applyBorder="1" applyAlignment="1" applyProtection="1">
      <alignment vertical="top"/>
      <protection locked="0"/>
    </xf>
    <xf numFmtId="0" fontId="0" fillId="56" borderId="18" xfId="248" applyNumberFormat="1" applyFont="1" applyFill="1" applyBorder="1" applyAlignment="1" applyProtection="1">
      <alignment vertical="top"/>
      <protection locked="0"/>
    </xf>
    <xf numFmtId="0" fontId="3" fillId="56" borderId="18" xfId="248" applyNumberFormat="1" applyFont="1" applyFill="1" applyBorder="1" applyAlignment="1" applyProtection="1">
      <alignment vertical="top"/>
      <protection locked="0"/>
    </xf>
    <xf numFmtId="203" fontId="3" fillId="56" borderId="18" xfId="248" applyNumberFormat="1" applyFont="1" applyFill="1" applyBorder="1" applyAlignment="1" applyProtection="1">
      <alignment vertical="top"/>
      <protection locked="0"/>
    </xf>
    <xf numFmtId="0" fontId="3" fillId="55" borderId="18" xfId="248" applyNumberFormat="1" applyFont="1" applyFill="1" applyBorder="1" applyAlignment="1" applyProtection="1">
      <alignment horizontal="center" vertical="top"/>
      <protection/>
    </xf>
    <xf numFmtId="0" fontId="0" fillId="55" borderId="70" xfId="0" applyFill="1" applyBorder="1" applyAlignment="1" applyProtection="1">
      <alignment vertical="top"/>
      <protection/>
    </xf>
    <xf numFmtId="0" fontId="0" fillId="55" borderId="73" xfId="0" applyFill="1" applyBorder="1" applyAlignment="1" applyProtection="1">
      <alignment vertical="top"/>
      <protection/>
    </xf>
    <xf numFmtId="0" fontId="0" fillId="55" borderId="18" xfId="237" applyNumberFormat="1" applyFont="1" applyFill="1" applyBorder="1" applyAlignment="1" applyProtection="1">
      <alignment horizontal="center" vertical="top"/>
      <protection/>
    </xf>
    <xf numFmtId="44" fontId="12" fillId="55" borderId="0" xfId="248" applyFont="1" applyFill="1" applyBorder="1" applyAlignment="1" applyProtection="1">
      <alignment vertical="top"/>
      <protection/>
    </xf>
    <xf numFmtId="0" fontId="0" fillId="55" borderId="0" xfId="0" applyFill="1" applyAlignment="1" applyProtection="1">
      <alignment horizontal="center"/>
      <protection/>
    </xf>
    <xf numFmtId="0" fontId="0" fillId="55" borderId="70" xfId="0" applyFont="1" applyFill="1" applyBorder="1" applyAlignment="1" applyProtection="1">
      <alignment horizontal="center"/>
      <protection/>
    </xf>
    <xf numFmtId="0" fontId="0" fillId="55" borderId="73" xfId="0" applyFill="1" applyBorder="1" applyAlignment="1" applyProtection="1">
      <alignment horizontal="center"/>
      <protection/>
    </xf>
    <xf numFmtId="0" fontId="0" fillId="55" borderId="73" xfId="0" applyFont="1" applyFill="1" applyBorder="1" applyAlignment="1" applyProtection="1">
      <alignment horizontal="center"/>
      <protection/>
    </xf>
    <xf numFmtId="0" fontId="0" fillId="55" borderId="71" xfId="0" applyFill="1" applyBorder="1" applyAlignment="1" applyProtection="1">
      <alignment/>
      <protection/>
    </xf>
    <xf numFmtId="4" fontId="0" fillId="55" borderId="18" xfId="237" applyNumberFormat="1" applyFont="1" applyFill="1" applyBorder="1" applyProtection="1">
      <alignment/>
      <protection/>
    </xf>
    <xf numFmtId="0" fontId="0" fillId="55" borderId="18" xfId="237" applyNumberFormat="1" applyFont="1" applyFill="1" applyBorder="1" applyAlignment="1" applyProtection="1">
      <alignment horizontal="center"/>
      <protection/>
    </xf>
    <xf numFmtId="44" fontId="0" fillId="55" borderId="18" xfId="248" applyFont="1" applyFill="1" applyBorder="1" applyAlignment="1" applyProtection="1">
      <alignment/>
      <protection/>
    </xf>
    <xf numFmtId="44" fontId="0" fillId="0" borderId="18" xfId="248" applyFont="1" applyBorder="1" applyAlignment="1" applyProtection="1">
      <alignment vertical="top"/>
      <protection/>
    </xf>
    <xf numFmtId="0" fontId="0" fillId="0" borderId="18" xfId="237" applyNumberFormat="1" applyFont="1" applyBorder="1" applyAlignment="1" applyProtection="1">
      <alignment horizontal="center" vertical="top"/>
      <protection/>
    </xf>
    <xf numFmtId="0" fontId="0" fillId="55" borderId="18" xfId="0" applyFill="1" applyBorder="1" applyAlignment="1" applyProtection="1">
      <alignment vertical="top"/>
      <protection/>
    </xf>
    <xf numFmtId="4" fontId="0" fillId="55" borderId="18" xfId="237" applyNumberFormat="1" applyFont="1" applyFill="1" applyBorder="1" applyAlignment="1" applyProtection="1">
      <alignment vertical="top"/>
      <protection/>
    </xf>
    <xf numFmtId="0" fontId="0" fillId="55" borderId="18" xfId="237" applyNumberFormat="1" applyFont="1" applyFill="1" applyBorder="1" applyAlignment="1" applyProtection="1">
      <alignment horizontal="center" vertical="top"/>
      <protection/>
    </xf>
    <xf numFmtId="4" fontId="0" fillId="55" borderId="0" xfId="237" applyNumberFormat="1" applyFont="1" applyFill="1" applyBorder="1" applyAlignment="1" applyProtection="1">
      <alignment vertical="center"/>
      <protection/>
    </xf>
    <xf numFmtId="0" fontId="0" fillId="55" borderId="18" xfId="0" applyFont="1" applyFill="1" applyBorder="1" applyAlignment="1" applyProtection="1">
      <alignment horizontal="left" vertical="top" wrapText="1" indent="1"/>
      <protection/>
    </xf>
    <xf numFmtId="0" fontId="0" fillId="55" borderId="18" xfId="0" applyFill="1" applyBorder="1" applyAlignment="1" applyProtection="1">
      <alignment horizontal="center" vertical="top"/>
      <protection/>
    </xf>
    <xf numFmtId="0" fontId="3" fillId="55" borderId="18" xfId="0" applyFont="1" applyFill="1" applyBorder="1" applyAlignment="1" applyProtection="1">
      <alignment horizontal="right" vertical="top"/>
      <protection/>
    </xf>
    <xf numFmtId="0" fontId="13" fillId="55" borderId="18" xfId="0" applyFont="1" applyFill="1" applyBorder="1" applyAlignment="1" applyProtection="1">
      <alignment horizontal="right" vertical="top" wrapText="1"/>
      <protection/>
    </xf>
    <xf numFmtId="0" fontId="0" fillId="55" borderId="18" xfId="0" applyFont="1" applyFill="1" applyBorder="1" applyAlignment="1" applyProtection="1">
      <alignment horizontal="left" vertical="top" indent="1"/>
      <protection/>
    </xf>
    <xf numFmtId="4" fontId="0" fillId="55" borderId="71" xfId="237" applyNumberFormat="1" applyFont="1" applyFill="1" applyBorder="1" applyAlignment="1" applyProtection="1">
      <alignment horizontal="left" vertical="top" indent="1"/>
      <protection/>
    </xf>
    <xf numFmtId="4" fontId="0" fillId="55" borderId="18" xfId="237" applyNumberFormat="1" applyFont="1" applyFill="1" applyBorder="1" applyAlignment="1" applyProtection="1">
      <alignment horizontal="left" vertical="top" wrapText="1"/>
      <protection/>
    </xf>
    <xf numFmtId="203" fontId="0" fillId="55" borderId="0" xfId="0" applyNumberFormat="1" applyFill="1" applyAlignment="1" applyProtection="1">
      <alignment/>
      <protection/>
    </xf>
    <xf numFmtId="4" fontId="1" fillId="55" borderId="18" xfId="237" applyNumberFormat="1" applyFont="1" applyFill="1" applyBorder="1" applyAlignment="1" applyProtection="1">
      <alignment vertical="center"/>
      <protection/>
    </xf>
    <xf numFmtId="0" fontId="0" fillId="55" borderId="18" xfId="0" applyFill="1" applyBorder="1" applyAlignment="1" applyProtection="1">
      <alignment horizontal="center"/>
      <protection/>
    </xf>
    <xf numFmtId="203" fontId="1" fillId="0" borderId="18" xfId="0" applyNumberFormat="1" applyFont="1" applyBorder="1" applyAlignment="1" applyProtection="1">
      <alignment/>
      <protection/>
    </xf>
    <xf numFmtId="0" fontId="0" fillId="55" borderId="0" xfId="0" applyFont="1" applyFill="1" applyAlignment="1" applyProtection="1">
      <alignment horizontal="center"/>
      <protection/>
    </xf>
    <xf numFmtId="44" fontId="3" fillId="0" borderId="18" xfId="248" applyFont="1" applyFill="1" applyBorder="1" applyAlignment="1" applyProtection="1">
      <alignment vertical="top"/>
      <protection/>
    </xf>
    <xf numFmtId="0" fontId="3" fillId="55" borderId="18" xfId="0" applyFont="1" applyFill="1" applyBorder="1" applyAlignment="1" applyProtection="1">
      <alignment horizontal="left" vertical="top" wrapText="1" indent="3"/>
      <protection/>
    </xf>
    <xf numFmtId="203" fontId="3" fillId="0" borderId="18" xfId="248" applyNumberFormat="1" applyFont="1" applyFill="1" applyBorder="1" applyAlignment="1" applyProtection="1">
      <alignment vertical="top"/>
      <protection/>
    </xf>
    <xf numFmtId="0" fontId="20" fillId="55" borderId="18" xfId="0" applyFont="1" applyFill="1" applyBorder="1" applyAlignment="1" applyProtection="1">
      <alignment horizontal="left" vertical="top" wrapText="1" indent="6"/>
      <protection/>
    </xf>
    <xf numFmtId="0" fontId="3" fillId="55" borderId="0" xfId="248" applyNumberFormat="1" applyFont="1" applyFill="1" applyBorder="1" applyAlignment="1" applyProtection="1">
      <alignment vertical="top"/>
      <protection/>
    </xf>
    <xf numFmtId="0" fontId="0" fillId="55" borderId="0" xfId="237" applyNumberFormat="1" applyFont="1" applyFill="1" applyBorder="1" applyAlignment="1" applyProtection="1">
      <alignment horizontal="center" vertical="top"/>
      <protection/>
    </xf>
    <xf numFmtId="203" fontId="0" fillId="55" borderId="0" xfId="248" applyNumberFormat="1" applyFont="1" applyFill="1" applyBorder="1" applyAlignment="1" applyProtection="1">
      <alignment/>
      <protection/>
    </xf>
    <xf numFmtId="0" fontId="3" fillId="55" borderId="0" xfId="248" applyNumberFormat="1" applyFont="1" applyFill="1" applyBorder="1" applyAlignment="1" applyProtection="1">
      <alignment horizontal="center"/>
      <protection/>
    </xf>
    <xf numFmtId="0" fontId="0" fillId="55" borderId="70" xfId="0" applyFill="1" applyBorder="1" applyAlignment="1" applyProtection="1">
      <alignment horizontal="center" vertical="top"/>
      <protection/>
    </xf>
    <xf numFmtId="3" fontId="3" fillId="56" borderId="18" xfId="248" applyNumberFormat="1" applyFont="1" applyFill="1" applyBorder="1" applyAlignment="1" applyProtection="1">
      <alignment horizontal="center"/>
      <protection locked="0"/>
    </xf>
    <xf numFmtId="203" fontId="3" fillId="56" borderId="18" xfId="248" applyNumberFormat="1" applyFont="1" applyFill="1" applyBorder="1" applyAlignment="1" applyProtection="1">
      <alignment/>
      <protection locked="0"/>
    </xf>
    <xf numFmtId="3" fontId="0" fillId="56" borderId="18" xfId="248" applyNumberFormat="1" applyFont="1" applyFill="1" applyBorder="1" applyAlignment="1" applyProtection="1">
      <alignment horizontal="center" vertical="top"/>
      <protection locked="0"/>
    </xf>
    <xf numFmtId="0" fontId="54" fillId="0" borderId="0" xfId="56" applyFont="1" applyAlignment="1" applyProtection="1">
      <alignment/>
      <protection/>
    </xf>
    <xf numFmtId="0" fontId="54" fillId="55" borderId="0" xfId="56" applyFont="1" applyFill="1" applyAlignment="1" applyProtection="1">
      <alignment/>
      <protection/>
    </xf>
    <xf numFmtId="0" fontId="0" fillId="0" borderId="0" xfId="223" applyFont="1" applyFill="1" applyProtection="1">
      <alignment/>
      <protection/>
    </xf>
    <xf numFmtId="0" fontId="1" fillId="0" borderId="0" xfId="223" applyFont="1" applyFill="1" applyProtection="1">
      <alignment/>
      <protection/>
    </xf>
    <xf numFmtId="0" fontId="1" fillId="0" borderId="0" xfId="223" applyFont="1" applyFill="1" applyAlignment="1" applyProtection="1">
      <alignment horizontal="center"/>
      <protection/>
    </xf>
    <xf numFmtId="0" fontId="49" fillId="57" borderId="0" xfId="223" applyFont="1" applyFill="1" applyProtection="1">
      <alignment/>
      <protection/>
    </xf>
    <xf numFmtId="0" fontId="14" fillId="57" borderId="22" xfId="223" applyFont="1" applyFill="1" applyBorder="1" applyAlignment="1" applyProtection="1">
      <alignment/>
      <protection/>
    </xf>
    <xf numFmtId="0" fontId="14" fillId="57" borderId="0" xfId="223" applyFont="1" applyFill="1" applyBorder="1" applyAlignment="1" applyProtection="1">
      <alignment/>
      <protection/>
    </xf>
    <xf numFmtId="0" fontId="49" fillId="0" borderId="0" xfId="223" applyFont="1" applyFill="1" applyProtection="1">
      <alignment/>
      <protection/>
    </xf>
    <xf numFmtId="0" fontId="2" fillId="0" borderId="0" xfId="223" applyFont="1" applyFill="1" applyAlignment="1" applyProtection="1">
      <alignment horizontal="center"/>
      <protection/>
    </xf>
    <xf numFmtId="0" fontId="0" fillId="55" borderId="0" xfId="223" applyFont="1" applyFill="1" applyProtection="1">
      <alignment/>
      <protection/>
    </xf>
    <xf numFmtId="0" fontId="1" fillId="55" borderId="0" xfId="223" applyFont="1" applyFill="1" applyProtection="1">
      <alignment/>
      <protection/>
    </xf>
    <xf numFmtId="44" fontId="0" fillId="55" borderId="29" xfId="248" applyFont="1" applyFill="1" applyBorder="1" applyAlignment="1" applyProtection="1">
      <alignment horizontal="center"/>
      <protection/>
    </xf>
    <xf numFmtId="0" fontId="0" fillId="55" borderId="0" xfId="0" applyFont="1" applyFill="1" applyBorder="1" applyAlignment="1" applyProtection="1">
      <alignment/>
      <protection/>
    </xf>
    <xf numFmtId="0" fontId="1" fillId="0" borderId="0" xfId="223" applyFont="1" applyFill="1" applyAlignment="1" applyProtection="1">
      <alignment horizontal="left"/>
      <protection/>
    </xf>
    <xf numFmtId="0" fontId="0" fillId="0" borderId="0" xfId="223" applyFont="1" applyFill="1" applyAlignment="1" applyProtection="1">
      <alignment horizontal="left"/>
      <protection/>
    </xf>
    <xf numFmtId="0" fontId="0" fillId="0" borderId="0" xfId="223" applyFont="1" applyAlignment="1" applyProtection="1">
      <alignment/>
      <protection/>
    </xf>
    <xf numFmtId="0" fontId="0" fillId="55" borderId="0" xfId="223" applyNumberFormat="1" applyFont="1" applyFill="1" applyAlignment="1" applyProtection="1">
      <alignment/>
      <protection/>
    </xf>
    <xf numFmtId="0" fontId="0" fillId="55" borderId="0" xfId="223" applyFont="1" applyFill="1" applyAlignment="1" applyProtection="1">
      <alignment/>
      <protection/>
    </xf>
    <xf numFmtId="0" fontId="0" fillId="0" borderId="0" xfId="223" applyNumberFormat="1" applyFont="1" applyAlignment="1" applyProtection="1">
      <alignment/>
      <protection/>
    </xf>
    <xf numFmtId="0" fontId="0" fillId="0" borderId="0" xfId="223" applyNumberFormat="1" applyFont="1" applyAlignment="1" applyProtection="1">
      <alignment/>
      <protection/>
    </xf>
    <xf numFmtId="0" fontId="0" fillId="0" borderId="0" xfId="15" applyFont="1" applyProtection="1">
      <alignment/>
      <protection/>
    </xf>
    <xf numFmtId="0" fontId="0" fillId="36" borderId="18" xfId="236" applyFont="1" applyFill="1" applyBorder="1" applyProtection="1">
      <alignment/>
      <protection/>
    </xf>
    <xf numFmtId="0" fontId="0" fillId="0" borderId="0" xfId="223" applyFont="1" applyFill="1" applyAlignment="1" applyProtection="1">
      <alignment vertical="top"/>
      <protection/>
    </xf>
    <xf numFmtId="0" fontId="0" fillId="53" borderId="0" xfId="236" applyFont="1" applyFill="1" applyBorder="1" applyProtection="1">
      <alignment/>
      <protection/>
    </xf>
    <xf numFmtId="0" fontId="0" fillId="55" borderId="18" xfId="236" applyFont="1" applyFill="1" applyBorder="1" applyAlignment="1" applyProtection="1">
      <alignment horizontal="left" vertical="top" wrapText="1"/>
      <protection/>
    </xf>
    <xf numFmtId="0" fontId="0" fillId="55" borderId="0" xfId="223" applyFont="1" applyFill="1" applyBorder="1" applyProtection="1">
      <alignment/>
      <protection/>
    </xf>
    <xf numFmtId="0" fontId="0" fillId="55" borderId="0" xfId="236" applyFont="1" applyFill="1" applyBorder="1" applyAlignment="1" applyProtection="1">
      <alignment horizontal="left" vertical="top"/>
      <protection/>
    </xf>
    <xf numFmtId="0" fontId="0" fillId="0" borderId="0" xfId="223" applyFont="1" applyFill="1" applyAlignment="1" applyProtection="1">
      <alignment/>
      <protection/>
    </xf>
    <xf numFmtId="0" fontId="5" fillId="53" borderId="0" xfId="236" applyFont="1" applyFill="1" applyBorder="1" applyProtection="1">
      <alignment/>
      <protection/>
    </xf>
    <xf numFmtId="0" fontId="0" fillId="58" borderId="18" xfId="236" applyFont="1" applyFill="1" applyBorder="1" applyProtection="1">
      <alignment/>
      <protection/>
    </xf>
    <xf numFmtId="0" fontId="0" fillId="59" borderId="18" xfId="236" applyFont="1" applyFill="1" applyBorder="1" applyAlignment="1" applyProtection="1">
      <alignment horizontal="left" vertical="top" wrapText="1"/>
      <protection/>
    </xf>
    <xf numFmtId="0" fontId="1" fillId="0" borderId="0" xfId="223" applyFont="1" applyAlignment="1" applyProtection="1">
      <alignment/>
      <protection/>
    </xf>
    <xf numFmtId="0" fontId="0" fillId="0" borderId="0" xfId="0" applyFont="1" applyAlignment="1" applyProtection="1">
      <alignment/>
      <protection/>
    </xf>
    <xf numFmtId="0" fontId="0" fillId="0" borderId="0" xfId="223" applyFont="1" applyAlignment="1" applyProtection="1" quotePrefix="1">
      <alignment/>
      <protection/>
    </xf>
    <xf numFmtId="0" fontId="0" fillId="55" borderId="0" xfId="223" applyFont="1" applyFill="1" applyAlignment="1" applyProtection="1" quotePrefix="1">
      <alignment/>
      <protection/>
    </xf>
    <xf numFmtId="0" fontId="0" fillId="55" borderId="0" xfId="223" applyFont="1" applyFill="1" applyProtection="1" quotePrefix="1">
      <alignment/>
      <protection/>
    </xf>
    <xf numFmtId="0" fontId="48" fillId="0" borderId="0" xfId="223" applyFont="1" applyAlignment="1" applyProtection="1">
      <alignment/>
      <protection/>
    </xf>
    <xf numFmtId="0" fontId="3" fillId="55" borderId="68" xfId="0" applyFont="1" applyFill="1" applyBorder="1" applyAlignment="1" applyProtection="1">
      <alignment wrapText="1"/>
      <protection/>
    </xf>
    <xf numFmtId="203" fontId="3" fillId="55" borderId="33" xfId="248" applyNumberFormat="1" applyFont="1" applyFill="1" applyBorder="1" applyAlignment="1" applyProtection="1">
      <alignment/>
      <protection locked="0"/>
    </xf>
    <xf numFmtId="203" fontId="3" fillId="58" borderId="33" xfId="248" applyNumberFormat="1" applyFont="1" applyFill="1" applyBorder="1" applyAlignment="1" applyProtection="1">
      <alignment/>
      <protection locked="0"/>
    </xf>
    <xf numFmtId="203" fontId="3" fillId="55" borderId="33" xfId="248" applyNumberFormat="1" applyFont="1" applyFill="1" applyBorder="1" applyAlignment="1" applyProtection="1">
      <alignment/>
      <protection/>
    </xf>
    <xf numFmtId="0" fontId="24" fillId="55" borderId="0" xfId="81" applyFont="1" applyFill="1" applyBorder="1" applyAlignment="1" applyProtection="1">
      <alignment/>
      <protection/>
    </xf>
    <xf numFmtId="4" fontId="0" fillId="55" borderId="0" xfId="81" applyNumberFormat="1" applyFill="1" applyBorder="1" applyProtection="1">
      <alignment/>
      <protection/>
    </xf>
    <xf numFmtId="4" fontId="88" fillId="55" borderId="0" xfId="81" applyNumberFormat="1" applyFont="1" applyFill="1" applyBorder="1" applyProtection="1">
      <alignment/>
      <protection/>
    </xf>
    <xf numFmtId="4" fontId="88" fillId="55" borderId="76" xfId="81" applyNumberFormat="1" applyFont="1" applyFill="1" applyBorder="1" applyProtection="1">
      <alignment/>
      <protection/>
    </xf>
    <xf numFmtId="0" fontId="4" fillId="0" borderId="0" xfId="56" applyAlignment="1" applyProtection="1">
      <alignment/>
      <protection/>
    </xf>
    <xf numFmtId="14" fontId="1" fillId="0" borderId="0" xfId="223" applyNumberFormat="1" applyFont="1" applyFill="1" applyProtection="1">
      <alignment/>
      <protection/>
    </xf>
    <xf numFmtId="203" fontId="3" fillId="55" borderId="0" xfId="0" applyNumberFormat="1" applyFont="1" applyFill="1" applyAlignment="1" applyProtection="1" quotePrefix="1">
      <alignment horizontal="right"/>
      <protection/>
    </xf>
    <xf numFmtId="9" fontId="0" fillId="55" borderId="23" xfId="174" applyNumberFormat="1" applyFont="1" applyFill="1" applyBorder="1" applyAlignment="1">
      <alignment horizontal="right"/>
    </xf>
    <xf numFmtId="4" fontId="1" fillId="55" borderId="58" xfId="238" applyNumberFormat="1" applyFont="1" applyFill="1" applyBorder="1" applyAlignment="1" applyProtection="1">
      <alignment horizontal="center" vertical="center"/>
      <protection/>
    </xf>
    <xf numFmtId="4" fontId="1" fillId="55" borderId="77" xfId="238" applyNumberFormat="1" applyFont="1" applyFill="1" applyBorder="1" applyAlignment="1" applyProtection="1">
      <alignment horizontal="center" vertical="center"/>
      <protection/>
    </xf>
    <xf numFmtId="4" fontId="1" fillId="55" borderId="78" xfId="238" applyNumberFormat="1" applyFont="1" applyFill="1" applyBorder="1" applyAlignment="1" applyProtection="1">
      <alignment horizontal="center" vertical="center"/>
      <protection/>
    </xf>
    <xf numFmtId="4" fontId="1" fillId="55" borderId="52" xfId="238" applyNumberFormat="1" applyFont="1" applyFill="1" applyBorder="1" applyAlignment="1" applyProtection="1">
      <alignment horizontal="center" vertical="center"/>
      <protection/>
    </xf>
    <xf numFmtId="9" fontId="0" fillId="55" borderId="36" xfId="0" applyNumberFormat="1" applyFont="1" applyFill="1" applyBorder="1" applyAlignment="1">
      <alignment/>
    </xf>
    <xf numFmtId="203" fontId="0" fillId="56" borderId="23" xfId="248" applyNumberFormat="1" applyFont="1" applyFill="1" applyBorder="1" applyAlignment="1" applyProtection="1">
      <alignment/>
      <protection locked="0"/>
    </xf>
    <xf numFmtId="203" fontId="0" fillId="56" borderId="36" xfId="248" applyNumberFormat="1" applyFont="1" applyFill="1" applyBorder="1" applyAlignment="1" applyProtection="1">
      <alignment/>
      <protection locked="0"/>
    </xf>
    <xf numFmtId="203" fontId="0" fillId="56" borderId="50" xfId="248" applyNumberFormat="1" applyFont="1" applyFill="1" applyBorder="1" applyAlignment="1" applyProtection="1">
      <alignment/>
      <protection locked="0"/>
    </xf>
    <xf numFmtId="0" fontId="0" fillId="55" borderId="79" xfId="226" applyFont="1" applyFill="1" applyBorder="1">
      <alignment/>
      <protection/>
    </xf>
    <xf numFmtId="203" fontId="0" fillId="56" borderId="80" xfId="248" applyNumberFormat="1" applyFont="1" applyFill="1" applyBorder="1" applyAlignment="1" applyProtection="1">
      <alignment/>
      <protection locked="0"/>
    </xf>
    <xf numFmtId="203" fontId="0" fillId="56" borderId="51" xfId="248" applyNumberFormat="1" applyFont="1" applyFill="1" applyBorder="1" applyAlignment="1" applyProtection="1">
      <alignment/>
      <protection locked="0"/>
    </xf>
    <xf numFmtId="0" fontId="0" fillId="55" borderId="79" xfId="226" applyFont="1" applyFill="1" applyBorder="1" applyProtection="1">
      <alignment/>
      <protection/>
    </xf>
    <xf numFmtId="9" fontId="0" fillId="55" borderId="79" xfId="178" applyFont="1" applyFill="1" applyBorder="1" applyAlignment="1" applyProtection="1">
      <alignment/>
      <protection/>
    </xf>
    <xf numFmtId="203" fontId="0" fillId="55" borderId="80" xfId="248" applyNumberFormat="1" applyFont="1" applyFill="1" applyBorder="1" applyAlignment="1" applyProtection="1">
      <alignment/>
      <protection/>
    </xf>
    <xf numFmtId="203" fontId="0" fillId="55" borderId="79" xfId="248" applyNumberFormat="1" applyFont="1" applyFill="1" applyBorder="1" applyAlignment="1" applyProtection="1">
      <alignment/>
      <protection/>
    </xf>
    <xf numFmtId="4" fontId="2" fillId="55" borderId="43" xfId="238" applyNumberFormat="1" applyFont="1" applyFill="1" applyBorder="1" applyAlignment="1" applyProtection="1">
      <alignment horizontal="center" vertical="center"/>
      <protection/>
    </xf>
    <xf numFmtId="4" fontId="2" fillId="55" borderId="0" xfId="238" applyNumberFormat="1" applyFont="1" applyFill="1" applyBorder="1" applyAlignment="1" applyProtection="1">
      <alignment horizontal="center" vertical="center"/>
      <protection/>
    </xf>
    <xf numFmtId="4" fontId="2" fillId="55" borderId="44" xfId="238" applyNumberFormat="1" applyFont="1" applyFill="1" applyBorder="1" applyAlignment="1" applyProtection="1">
      <alignment horizontal="center" vertical="center"/>
      <protection/>
    </xf>
    <xf numFmtId="0" fontId="2" fillId="55" borderId="0" xfId="224" applyFont="1" applyFill="1" applyBorder="1" applyAlignment="1" applyProtection="1">
      <alignment horizontal="center"/>
      <protection/>
    </xf>
    <xf numFmtId="4" fontId="1" fillId="55" borderId="81" xfId="238" applyNumberFormat="1" applyFont="1" applyFill="1" applyBorder="1" applyAlignment="1" applyProtection="1">
      <alignment horizontal="center" vertical="center"/>
      <protection/>
    </xf>
    <xf numFmtId="0" fontId="47" fillId="55" borderId="0" xfId="226" applyFont="1" applyFill="1" applyProtection="1">
      <alignment/>
      <protection/>
    </xf>
    <xf numFmtId="0" fontId="12" fillId="55" borderId="0" xfId="0" applyFont="1" applyFill="1" applyAlignment="1" applyProtection="1">
      <alignment horizontal="justify"/>
      <protection/>
    </xf>
    <xf numFmtId="10" fontId="0" fillId="55" borderId="62" xfId="178" applyNumberFormat="1" applyFont="1" applyFill="1" applyBorder="1" applyAlignment="1" applyProtection="1">
      <alignment/>
      <protection/>
    </xf>
    <xf numFmtId="10" fontId="0" fillId="55" borderId="65" xfId="178" applyNumberFormat="1" applyFont="1" applyFill="1" applyBorder="1" applyAlignment="1" applyProtection="1">
      <alignment/>
      <protection/>
    </xf>
    <xf numFmtId="10" fontId="0" fillId="55" borderId="50" xfId="178" applyNumberFormat="1" applyFont="1" applyFill="1" applyBorder="1" applyAlignment="1" applyProtection="1">
      <alignment/>
      <protection/>
    </xf>
    <xf numFmtId="0" fontId="0" fillId="55" borderId="82" xfId="226" applyFont="1" applyFill="1" applyBorder="1" applyProtection="1">
      <alignment/>
      <protection/>
    </xf>
    <xf numFmtId="10" fontId="0" fillId="55" borderId="51" xfId="178" applyNumberFormat="1" applyFont="1" applyFill="1" applyBorder="1" applyAlignment="1" applyProtection="1">
      <alignment/>
      <protection/>
    </xf>
    <xf numFmtId="203" fontId="0" fillId="55" borderId="41" xfId="248" applyNumberFormat="1" applyFont="1" applyFill="1" applyBorder="1" applyAlignment="1" applyProtection="1">
      <alignment/>
      <protection/>
    </xf>
    <xf numFmtId="0" fontId="0" fillId="55" borderId="30" xfId="226" applyFont="1" applyFill="1" applyBorder="1" applyProtection="1">
      <alignment/>
      <protection/>
    </xf>
    <xf numFmtId="203" fontId="0" fillId="55" borderId="36" xfId="248" applyNumberFormat="1" applyFont="1" applyFill="1" applyBorder="1" applyAlignment="1" applyProtection="1">
      <alignment/>
      <protection/>
    </xf>
    <xf numFmtId="203" fontId="0" fillId="55" borderId="30" xfId="248" applyNumberFormat="1" applyFont="1" applyFill="1" applyBorder="1" applyAlignment="1" applyProtection="1">
      <alignment/>
      <protection/>
    </xf>
    <xf numFmtId="0" fontId="0" fillId="55" borderId="25" xfId="226" applyFill="1" applyBorder="1" applyAlignment="1" applyProtection="1">
      <alignment vertical="top" wrapText="1"/>
      <protection/>
    </xf>
    <xf numFmtId="0" fontId="0" fillId="55" borderId="27" xfId="226" applyFill="1" applyBorder="1" applyAlignment="1" applyProtection="1">
      <alignment horizontal="center" vertical="top" wrapText="1"/>
      <protection/>
    </xf>
    <xf numFmtId="0" fontId="0" fillId="55" borderId="27" xfId="0" applyFont="1" applyFill="1" applyBorder="1" applyAlignment="1" applyProtection="1">
      <alignment horizontal="center" vertical="top" wrapText="1"/>
      <protection/>
    </xf>
    <xf numFmtId="203" fontId="0" fillId="55" borderId="30" xfId="0" applyNumberFormat="1" applyFont="1" applyFill="1" applyBorder="1" applyAlignment="1" applyProtection="1" quotePrefix="1">
      <alignment horizontal="center"/>
      <protection/>
    </xf>
    <xf numFmtId="203" fontId="0" fillId="55" borderId="41" xfId="0" applyNumberFormat="1" applyFill="1" applyBorder="1" applyAlignment="1" applyProtection="1">
      <alignment/>
      <protection/>
    </xf>
    <xf numFmtId="10" fontId="0" fillId="55" borderId="80" xfId="178" applyNumberFormat="1" applyFont="1" applyFill="1" applyBorder="1" applyAlignment="1" applyProtection="1">
      <alignment/>
      <protection/>
    </xf>
    <xf numFmtId="10" fontId="0" fillId="55" borderId="66" xfId="178" applyNumberFormat="1" applyFont="1" applyFill="1" applyBorder="1" applyAlignment="1" applyProtection="1">
      <alignment/>
      <protection/>
    </xf>
    <xf numFmtId="4" fontId="88" fillId="55" borderId="74" xfId="81" applyNumberFormat="1" applyFont="1" applyFill="1" applyBorder="1" applyProtection="1">
      <alignment/>
      <protection/>
    </xf>
    <xf numFmtId="4" fontId="88" fillId="55" borderId="58" xfId="81" applyNumberFormat="1" applyFont="1" applyFill="1" applyBorder="1" applyProtection="1">
      <alignment/>
      <protection/>
    </xf>
    <xf numFmtId="0" fontId="15" fillId="55" borderId="0" xfId="81" applyFont="1" applyFill="1" applyBorder="1" applyAlignment="1" applyProtection="1">
      <alignment/>
      <protection/>
    </xf>
    <xf numFmtId="0" fontId="24" fillId="55" borderId="76" xfId="81" applyFont="1" applyFill="1" applyBorder="1" applyAlignment="1" applyProtection="1">
      <alignment/>
      <protection/>
    </xf>
    <xf numFmtId="4" fontId="0" fillId="55" borderId="75" xfId="81" applyNumberFormat="1" applyFont="1" applyFill="1" applyBorder="1" applyProtection="1">
      <alignment/>
      <protection/>
    </xf>
    <xf numFmtId="4" fontId="0" fillId="55" borderId="54" xfId="81" applyNumberFormat="1" applyFont="1" applyFill="1" applyBorder="1" applyProtection="1">
      <alignment/>
      <protection/>
    </xf>
    <xf numFmtId="4" fontId="0" fillId="55" borderId="0" xfId="81" applyNumberFormat="1" applyFont="1" applyFill="1" applyBorder="1" applyProtection="1">
      <alignment/>
      <protection/>
    </xf>
    <xf numFmtId="4" fontId="3" fillId="55" borderId="76" xfId="81" applyNumberFormat="1" applyFont="1" applyFill="1" applyBorder="1" applyAlignment="1" applyProtection="1" quotePrefix="1">
      <alignment horizontal="center"/>
      <protection/>
    </xf>
    <xf numFmtId="4" fontId="0" fillId="55" borderId="76" xfId="81" applyNumberFormat="1" applyFont="1" applyFill="1" applyBorder="1" applyProtection="1">
      <alignment/>
      <protection/>
    </xf>
    <xf numFmtId="4" fontId="6" fillId="55" borderId="0" xfId="81" applyNumberFormat="1" applyFont="1" applyFill="1" applyBorder="1" applyProtection="1">
      <alignment/>
      <protection/>
    </xf>
    <xf numFmtId="4" fontId="0" fillId="55" borderId="76" xfId="81" applyNumberFormat="1" applyFill="1" applyBorder="1" applyProtection="1">
      <alignment/>
      <protection/>
    </xf>
    <xf numFmtId="4" fontId="0" fillId="55" borderId="83" xfId="81" applyNumberFormat="1" applyFont="1" applyFill="1" applyBorder="1" applyProtection="1">
      <alignment/>
      <protection/>
    </xf>
    <xf numFmtId="0" fontId="0" fillId="55" borderId="22" xfId="0" applyFont="1" applyFill="1" applyBorder="1" applyAlignment="1">
      <alignment/>
    </xf>
    <xf numFmtId="0" fontId="3" fillId="55" borderId="35" xfId="0" applyFont="1" applyFill="1" applyBorder="1" applyAlignment="1">
      <alignment horizontal="right"/>
    </xf>
    <xf numFmtId="7" fontId="3" fillId="55" borderId="35" xfId="248" applyNumberFormat="1" applyFont="1" applyFill="1" applyBorder="1" applyAlignment="1">
      <alignment/>
    </xf>
    <xf numFmtId="0" fontId="3" fillId="55" borderId="37" xfId="0" applyFont="1" applyFill="1" applyBorder="1" applyAlignment="1">
      <alignment/>
    </xf>
    <xf numFmtId="4" fontId="0" fillId="0" borderId="18" xfId="237" applyNumberFormat="1" applyFont="1" applyBorder="1" applyAlignment="1" applyProtection="1">
      <alignment horizontal="left" vertical="top"/>
      <protection/>
    </xf>
    <xf numFmtId="0" fontId="0" fillId="55" borderId="0" xfId="0" applyFont="1" applyFill="1" applyBorder="1" applyAlignment="1" applyProtection="1">
      <alignment vertical="top" wrapText="1"/>
      <protection/>
    </xf>
    <xf numFmtId="7" fontId="0" fillId="55" borderId="0" xfId="0" applyNumberFormat="1" applyFill="1" applyAlignment="1" applyProtection="1">
      <alignment/>
      <protection/>
    </xf>
    <xf numFmtId="4" fontId="0" fillId="55" borderId="18" xfId="237" applyNumberFormat="1" applyFont="1" applyFill="1" applyBorder="1" applyAlignment="1" applyProtection="1">
      <alignment vertical="top"/>
      <protection/>
    </xf>
    <xf numFmtId="4" fontId="0" fillId="55" borderId="18" xfId="237" applyNumberFormat="1" applyFont="1" applyFill="1" applyBorder="1" applyAlignment="1" applyProtection="1">
      <alignment vertical="top" wrapText="1"/>
      <protection/>
    </xf>
    <xf numFmtId="3" fontId="0" fillId="55" borderId="18" xfId="248" applyNumberFormat="1" applyFont="1" applyFill="1" applyBorder="1" applyAlignment="1" applyProtection="1">
      <alignment/>
      <protection/>
    </xf>
    <xf numFmtId="0" fontId="0" fillId="0" borderId="0" xfId="223" applyFont="1" applyFill="1" applyAlignment="1" applyProtection="1" quotePrefix="1">
      <alignment/>
      <protection/>
    </xf>
    <xf numFmtId="0" fontId="0" fillId="55" borderId="70" xfId="0" applyFont="1" applyFill="1" applyBorder="1" applyAlignment="1" applyProtection="1">
      <alignment vertical="top" wrapText="1"/>
      <protection/>
    </xf>
    <xf numFmtId="0" fontId="0" fillId="0" borderId="70" xfId="237" applyNumberFormat="1" applyFont="1" applyBorder="1" applyAlignment="1" applyProtection="1">
      <alignment horizontal="center" vertical="top"/>
      <protection/>
    </xf>
    <xf numFmtId="203" fontId="0" fillId="56" borderId="70" xfId="248" applyNumberFormat="1" applyFont="1" applyFill="1" applyBorder="1" applyAlignment="1" applyProtection="1">
      <alignment vertical="top"/>
      <protection locked="0"/>
    </xf>
    <xf numFmtId="0" fontId="3" fillId="0" borderId="70" xfId="248" applyNumberFormat="1" applyFont="1" applyFill="1" applyBorder="1" applyAlignment="1" applyProtection="1">
      <alignment horizontal="center" vertical="top"/>
      <protection/>
    </xf>
    <xf numFmtId="0" fontId="3" fillId="55" borderId="18" xfId="248" applyNumberFormat="1" applyFont="1" applyFill="1" applyBorder="1" applyAlignment="1" applyProtection="1" quotePrefix="1">
      <alignment horizontal="center" vertical="top"/>
      <protection/>
    </xf>
    <xf numFmtId="0" fontId="0" fillId="55" borderId="18" xfId="0" applyFont="1" applyFill="1" applyBorder="1" applyAlignment="1" applyProtection="1">
      <alignment horizontal="left" vertical="top" wrapText="1" indent="2"/>
      <protection/>
    </xf>
    <xf numFmtId="203" fontId="0" fillId="55" borderId="70" xfId="248" applyNumberFormat="1" applyFont="1" applyFill="1" applyBorder="1" applyAlignment="1" applyProtection="1">
      <alignment vertical="top"/>
      <protection/>
    </xf>
    <xf numFmtId="0" fontId="0" fillId="55" borderId="28" xfId="0" applyFont="1" applyFill="1" applyBorder="1" applyAlignment="1">
      <alignment/>
    </xf>
    <xf numFmtId="0" fontId="0" fillId="55" borderId="68" xfId="0" applyFont="1" applyFill="1" applyBorder="1" applyAlignment="1" applyProtection="1">
      <alignment wrapText="1"/>
      <protection/>
    </xf>
    <xf numFmtId="0" fontId="63" fillId="55" borderId="0" xfId="0" applyFont="1" applyFill="1" applyAlignment="1">
      <alignment/>
    </xf>
    <xf numFmtId="0" fontId="63" fillId="55" borderId="0" xfId="0" applyFont="1" applyFill="1" applyAlignment="1" quotePrefix="1">
      <alignment/>
    </xf>
    <xf numFmtId="4" fontId="63" fillId="55" borderId="84" xfId="0" applyNumberFormat="1" applyFont="1" applyFill="1" applyBorder="1" applyAlignment="1">
      <alignment/>
    </xf>
    <xf numFmtId="4" fontId="63" fillId="55" borderId="23" xfId="0" applyNumberFormat="1" applyFont="1" applyFill="1" applyBorder="1" applyAlignment="1">
      <alignment/>
    </xf>
    <xf numFmtId="203" fontId="0" fillId="56" borderId="84" xfId="248" applyNumberFormat="1" applyFont="1" applyFill="1" applyBorder="1" applyAlignment="1" applyProtection="1">
      <alignment/>
      <protection locked="0"/>
    </xf>
    <xf numFmtId="203" fontId="0" fillId="56" borderId="85" xfId="248" applyNumberFormat="1" applyFont="1" applyFill="1" applyBorder="1" applyAlignment="1" applyProtection="1">
      <alignment/>
      <protection locked="0"/>
    </xf>
    <xf numFmtId="0" fontId="3" fillId="55" borderId="0" xfId="0" applyFont="1" applyFill="1" applyAlignment="1">
      <alignment/>
    </xf>
    <xf numFmtId="4" fontId="3" fillId="55" borderId="0" xfId="0" applyNumberFormat="1" applyFont="1" applyFill="1" applyAlignment="1">
      <alignment/>
    </xf>
    <xf numFmtId="0" fontId="0" fillId="55" borderId="25" xfId="0" applyFont="1" applyFill="1" applyBorder="1" applyAlignment="1">
      <alignment/>
    </xf>
    <xf numFmtId="0" fontId="0" fillId="55" borderId="26" xfId="0" applyFont="1" applyFill="1" applyBorder="1" applyAlignment="1">
      <alignment/>
    </xf>
    <xf numFmtId="0" fontId="0" fillId="55" borderId="86" xfId="0" applyFont="1" applyFill="1" applyBorder="1" applyAlignment="1">
      <alignment/>
    </xf>
    <xf numFmtId="0" fontId="3" fillId="55" borderId="0" xfId="0" applyFont="1" applyFill="1" applyBorder="1" applyAlignment="1">
      <alignment/>
    </xf>
    <xf numFmtId="0" fontId="0" fillId="55" borderId="0" xfId="0" applyFont="1" applyFill="1" applyBorder="1" applyAlignment="1">
      <alignment/>
    </xf>
    <xf numFmtId="0" fontId="0" fillId="55" borderId="23" xfId="0" applyFont="1" applyFill="1" applyBorder="1" applyAlignment="1">
      <alignment/>
    </xf>
    <xf numFmtId="0" fontId="0" fillId="55" borderId="0" xfId="0" applyFont="1" applyFill="1" applyBorder="1" applyAlignment="1" quotePrefix="1">
      <alignment/>
    </xf>
    <xf numFmtId="4" fontId="1" fillId="55" borderId="87" xfId="0" applyNumberFormat="1" applyFont="1" applyFill="1" applyBorder="1" applyAlignment="1">
      <alignment/>
    </xf>
    <xf numFmtId="4" fontId="1" fillId="55" borderId="69" xfId="0" applyNumberFormat="1" applyFont="1" applyFill="1" applyBorder="1" applyAlignment="1">
      <alignment/>
    </xf>
    <xf numFmtId="0" fontId="17" fillId="55" borderId="0" xfId="81" applyFont="1" applyFill="1" applyProtection="1" quotePrefix="1">
      <alignment/>
      <protection/>
    </xf>
    <xf numFmtId="0" fontId="91" fillId="55" borderId="0" xfId="0" applyFont="1" applyFill="1" applyAlignment="1" applyProtection="1">
      <alignment/>
      <protection/>
    </xf>
    <xf numFmtId="203" fontId="3" fillId="56" borderId="42" xfId="248" applyNumberFormat="1" applyFont="1" applyFill="1" applyBorder="1" applyAlignment="1" applyProtection="1">
      <alignment/>
      <protection/>
    </xf>
    <xf numFmtId="0" fontId="0" fillId="55" borderId="23" xfId="0" applyFill="1" applyBorder="1" applyAlignment="1" applyProtection="1">
      <alignment/>
      <protection/>
    </xf>
    <xf numFmtId="0" fontId="91" fillId="55" borderId="0" xfId="0" applyFont="1" applyFill="1" applyAlignment="1" applyProtection="1">
      <alignment vertical="top"/>
      <protection/>
    </xf>
    <xf numFmtId="0" fontId="91" fillId="55" borderId="0" xfId="0" applyFont="1" applyFill="1" applyBorder="1" applyAlignment="1" applyProtection="1">
      <alignment vertical="top"/>
      <protection/>
    </xf>
    <xf numFmtId="203" fontId="3" fillId="55" borderId="68" xfId="248" applyNumberFormat="1" applyFont="1" applyFill="1" applyBorder="1" applyAlignment="1" applyProtection="1">
      <alignment/>
      <protection/>
    </xf>
    <xf numFmtId="0" fontId="1" fillId="55" borderId="27" xfId="0" applyNumberFormat="1" applyFont="1" applyFill="1" applyBorder="1" applyAlignment="1">
      <alignment horizontal="center"/>
    </xf>
    <xf numFmtId="0" fontId="0" fillId="59" borderId="18" xfId="0" applyFont="1" applyFill="1" applyBorder="1" applyAlignment="1" applyProtection="1">
      <alignment horizontal="left" vertical="top" wrapText="1" indent="2"/>
      <protection/>
    </xf>
    <xf numFmtId="0" fontId="0" fillId="59" borderId="18" xfId="237" applyNumberFormat="1" applyFont="1" applyFill="1" applyBorder="1" applyAlignment="1" applyProtection="1">
      <alignment horizontal="center" vertical="top"/>
      <protection/>
    </xf>
    <xf numFmtId="10" fontId="0" fillId="60" borderId="18" xfId="174" applyNumberFormat="1" applyFont="1" applyFill="1" applyBorder="1" applyAlignment="1" applyProtection="1">
      <alignment vertical="top"/>
      <protection/>
    </xf>
    <xf numFmtId="0" fontId="3" fillId="59" borderId="18" xfId="248" applyNumberFormat="1" applyFont="1" applyFill="1" applyBorder="1" applyAlignment="1" applyProtection="1" quotePrefix="1">
      <alignment horizontal="center" vertical="top"/>
      <protection/>
    </xf>
    <xf numFmtId="0" fontId="0" fillId="61" borderId="0" xfId="0" applyFill="1" applyAlignment="1" applyProtection="1">
      <alignment/>
      <protection/>
    </xf>
    <xf numFmtId="203" fontId="0" fillId="56" borderId="18" xfId="248" applyNumberFormat="1" applyFont="1" applyFill="1" applyBorder="1" applyAlignment="1" applyProtection="1">
      <alignment/>
      <protection locked="0"/>
    </xf>
    <xf numFmtId="0" fontId="1" fillId="55" borderId="58" xfId="81" applyFont="1" applyFill="1" applyBorder="1" applyAlignment="1" applyProtection="1">
      <alignment/>
      <protection/>
    </xf>
    <xf numFmtId="0" fontId="1" fillId="55" borderId="88" xfId="81" applyFont="1" applyFill="1" applyBorder="1" applyAlignment="1" applyProtection="1">
      <alignment/>
      <protection/>
    </xf>
    <xf numFmtId="0" fontId="25" fillId="55" borderId="0" xfId="85" applyFont="1" applyFill="1" applyProtection="1" quotePrefix="1">
      <alignment/>
      <protection/>
    </xf>
    <xf numFmtId="4" fontId="88" fillId="55" borderId="54" xfId="81" applyNumberFormat="1" applyFont="1" applyFill="1" applyBorder="1" applyProtection="1">
      <alignment/>
      <protection/>
    </xf>
    <xf numFmtId="0" fontId="0" fillId="55" borderId="75" xfId="0" applyFont="1" applyFill="1" applyBorder="1" applyAlignment="1" applyProtection="1">
      <alignment vertical="top" wrapText="1"/>
      <protection/>
    </xf>
    <xf numFmtId="0" fontId="0" fillId="55" borderId="18" xfId="0" applyFont="1" applyFill="1" applyBorder="1" applyAlignment="1" applyProtection="1">
      <alignment vertical="top" wrapText="1"/>
      <protection/>
    </xf>
    <xf numFmtId="0" fontId="3" fillId="0" borderId="18" xfId="0" applyFont="1" applyBorder="1" applyAlignment="1" applyProtection="1">
      <alignment horizontal="left" vertical="top" wrapText="1" indent="2"/>
      <protection/>
    </xf>
    <xf numFmtId="203" fontId="0" fillId="55" borderId="18" xfId="248" applyNumberFormat="1" applyFont="1" applyFill="1" applyBorder="1" applyAlignment="1" applyProtection="1">
      <alignment vertical="top"/>
      <protection locked="0"/>
    </xf>
    <xf numFmtId="3" fontId="0" fillId="55" borderId="18" xfId="248" applyNumberFormat="1" applyFont="1" applyFill="1" applyBorder="1" applyAlignment="1" applyProtection="1">
      <alignment horizontal="center" vertical="top"/>
      <protection locked="0"/>
    </xf>
    <xf numFmtId="4" fontId="2" fillId="0" borderId="18" xfId="237" applyNumberFormat="1" applyFont="1" applyBorder="1" applyAlignment="1" applyProtection="1">
      <alignment horizontal="center" vertical="center"/>
      <protection/>
    </xf>
    <xf numFmtId="0" fontId="2" fillId="0" borderId="18" xfId="237" applyNumberFormat="1" applyFont="1" applyBorder="1" applyAlignment="1" applyProtection="1">
      <alignment horizontal="center" vertical="center"/>
      <protection/>
    </xf>
    <xf numFmtId="44" fontId="0" fillId="0" borderId="18" xfId="248" applyFont="1" applyBorder="1" applyAlignment="1" applyProtection="1">
      <alignment horizontal="center" vertical="center"/>
      <protection/>
    </xf>
    <xf numFmtId="0" fontId="2" fillId="0" borderId="18" xfId="237" applyNumberFormat="1" applyFont="1" applyFill="1" applyBorder="1" applyAlignment="1" applyProtection="1">
      <alignment horizontal="center" vertical="center"/>
      <protection/>
    </xf>
    <xf numFmtId="0" fontId="3" fillId="55" borderId="18" xfId="0" applyFont="1" applyFill="1" applyBorder="1" applyAlignment="1" applyProtection="1">
      <alignment horizontal="left" vertical="top" wrapText="1" indent="2"/>
      <protection/>
    </xf>
    <xf numFmtId="0" fontId="4" fillId="0" borderId="0" xfId="56" applyFill="1" applyAlignment="1" applyProtection="1">
      <alignment/>
      <protection/>
    </xf>
    <xf numFmtId="0" fontId="4" fillId="55" borderId="18" xfId="56" applyFill="1" applyBorder="1" applyAlignment="1" applyProtection="1">
      <alignment vertical="top" wrapText="1"/>
      <protection/>
    </xf>
    <xf numFmtId="0" fontId="3" fillId="55" borderId="89" xfId="0" applyFont="1" applyFill="1" applyBorder="1" applyAlignment="1" applyProtection="1">
      <alignment horizontal="left" vertical="center" indent="2"/>
      <protection/>
    </xf>
    <xf numFmtId="0" fontId="0" fillId="55" borderId="89" xfId="0" applyFont="1" applyFill="1" applyBorder="1" applyAlignment="1" applyProtection="1">
      <alignment vertical="center"/>
      <protection/>
    </xf>
    <xf numFmtId="0" fontId="0" fillId="55" borderId="89" xfId="0" applyFont="1" applyFill="1" applyBorder="1" applyAlignment="1" applyProtection="1">
      <alignment vertical="center"/>
      <protection/>
    </xf>
    <xf numFmtId="0" fontId="3" fillId="55" borderId="89" xfId="0" applyFont="1" applyFill="1" applyBorder="1" applyAlignment="1" applyProtection="1">
      <alignment vertical="center"/>
      <protection/>
    </xf>
    <xf numFmtId="0" fontId="3" fillId="55" borderId="90" xfId="0" applyFont="1" applyFill="1" applyBorder="1" applyAlignment="1" applyProtection="1">
      <alignment horizontal="left" vertical="center" indent="2"/>
      <protection/>
    </xf>
    <xf numFmtId="0" fontId="0" fillId="55" borderId="91" xfId="0" applyFont="1" applyFill="1" applyBorder="1" applyAlignment="1" applyProtection="1">
      <alignment horizontal="left" vertical="center"/>
      <protection/>
    </xf>
    <xf numFmtId="0" fontId="12" fillId="55" borderId="61" xfId="0" applyFont="1" applyFill="1" applyBorder="1" applyAlignment="1" applyProtection="1">
      <alignment horizontal="right" vertical="center"/>
      <protection/>
    </xf>
    <xf numFmtId="0" fontId="1" fillId="55" borderId="87" xfId="81" applyFont="1" applyFill="1" applyBorder="1" applyAlignment="1" applyProtection="1">
      <alignment horizontal="center"/>
      <protection/>
    </xf>
    <xf numFmtId="0" fontId="1" fillId="55" borderId="92" xfId="81" applyFont="1" applyFill="1" applyBorder="1" applyAlignment="1" applyProtection="1">
      <alignment horizontal="center"/>
      <protection/>
    </xf>
    <xf numFmtId="4" fontId="0" fillId="58" borderId="93" xfId="248" applyNumberFormat="1" applyFont="1" applyFill="1" applyBorder="1" applyAlignment="1" applyProtection="1">
      <alignment/>
      <protection/>
    </xf>
    <xf numFmtId="4" fontId="0" fillId="58" borderId="94" xfId="248" applyNumberFormat="1" applyFont="1" applyFill="1" applyBorder="1" applyAlignment="1" applyProtection="1">
      <alignment/>
      <protection/>
    </xf>
    <xf numFmtId="4" fontId="0" fillId="62" borderId="94" xfId="248" applyNumberFormat="1" applyFont="1" applyFill="1" applyBorder="1" applyAlignment="1" applyProtection="1">
      <alignment/>
      <protection/>
    </xf>
    <xf numFmtId="4" fontId="0" fillId="62" borderId="95" xfId="248" applyNumberFormat="1" applyFont="1" applyFill="1" applyBorder="1" applyAlignment="1" applyProtection="1">
      <alignment/>
      <protection/>
    </xf>
    <xf numFmtId="0" fontId="12" fillId="0" borderId="72" xfId="81" applyFont="1" applyBorder="1" applyAlignment="1" applyProtection="1">
      <alignment horizontal="center"/>
      <protection/>
    </xf>
    <xf numFmtId="4" fontId="92" fillId="55" borderId="24" xfId="81" applyNumberFormat="1" applyFont="1" applyFill="1" applyBorder="1" applyProtection="1">
      <alignment/>
      <protection/>
    </xf>
    <xf numFmtId="4" fontId="92" fillId="55" borderId="18" xfId="81" applyNumberFormat="1" applyFont="1" applyFill="1" applyBorder="1" applyProtection="1">
      <alignment/>
      <protection/>
    </xf>
    <xf numFmtId="4" fontId="0" fillId="55" borderId="0" xfId="81" applyNumberFormat="1" applyFont="1" applyFill="1" applyProtection="1">
      <alignment/>
      <protection/>
    </xf>
    <xf numFmtId="4" fontId="90" fillId="0" borderId="18" xfId="81" applyNumberFormat="1" applyFont="1" applyBorder="1" applyProtection="1">
      <alignment/>
      <protection/>
    </xf>
    <xf numFmtId="4" fontId="90" fillId="61" borderId="18" xfId="81" applyNumberFormat="1" applyFont="1" applyFill="1" applyBorder="1" applyProtection="1">
      <alignment/>
      <protection/>
    </xf>
    <xf numFmtId="4" fontId="90" fillId="55" borderId="73" xfId="81" applyNumberFormat="1" applyFont="1" applyFill="1" applyBorder="1" applyProtection="1">
      <alignment/>
      <protection/>
    </xf>
    <xf numFmtId="203" fontId="3" fillId="56" borderId="33" xfId="248" applyNumberFormat="1" applyFont="1" applyFill="1" applyBorder="1" applyAlignment="1" applyProtection="1">
      <alignment/>
      <protection/>
    </xf>
    <xf numFmtId="0" fontId="0" fillId="55" borderId="87" xfId="0" applyFont="1" applyFill="1" applyBorder="1" applyAlignment="1" quotePrefix="1">
      <alignment horizontal="center"/>
    </xf>
    <xf numFmtId="0" fontId="0" fillId="55" borderId="69" xfId="0" applyFont="1" applyFill="1" applyBorder="1" applyAlignment="1" quotePrefix="1">
      <alignment horizontal="center"/>
    </xf>
    <xf numFmtId="203" fontId="3" fillId="56" borderId="42" xfId="248" applyNumberFormat="1" applyFont="1" applyFill="1" applyBorder="1" applyAlignment="1" applyProtection="1">
      <alignment vertical="center"/>
      <protection locked="0"/>
    </xf>
    <xf numFmtId="203" fontId="3" fillId="55" borderId="33" xfId="248" applyNumberFormat="1" applyFont="1" applyFill="1" applyBorder="1" applyAlignment="1" applyProtection="1">
      <alignment vertical="center"/>
      <protection/>
    </xf>
    <xf numFmtId="0" fontId="3" fillId="55" borderId="42" xfId="0" applyFont="1" applyFill="1" applyBorder="1" applyAlignment="1" applyProtection="1">
      <alignment horizontal="left" vertical="center" wrapText="1" indent="4"/>
      <protection/>
    </xf>
    <xf numFmtId="0" fontId="1" fillId="56" borderId="61" xfId="248" applyNumberFormat="1" applyFont="1" applyFill="1" applyBorder="1" applyAlignment="1" applyProtection="1">
      <alignment horizontal="center"/>
      <protection locked="0"/>
    </xf>
    <xf numFmtId="0" fontId="0" fillId="55" borderId="96" xfId="226" applyFont="1" applyFill="1" applyBorder="1" applyProtection="1">
      <alignment/>
      <protection/>
    </xf>
    <xf numFmtId="0" fontId="3" fillId="55" borderId="68" xfId="0" applyFont="1" applyFill="1" applyBorder="1" applyAlignment="1" applyProtection="1">
      <alignment horizontal="left" vertical="center" wrapText="1" indent="2"/>
      <protection/>
    </xf>
    <xf numFmtId="15" fontId="55" fillId="0" borderId="0" xfId="223" applyNumberFormat="1" applyFont="1" applyFill="1" applyProtection="1">
      <alignment/>
      <protection/>
    </xf>
    <xf numFmtId="0" fontId="1" fillId="0" borderId="18" xfId="237" applyNumberFormat="1" applyFont="1" applyBorder="1" applyAlignment="1" applyProtection="1">
      <alignment horizontal="center" vertical="top"/>
      <protection/>
    </xf>
    <xf numFmtId="0" fontId="3" fillId="0" borderId="18" xfId="0" applyFont="1" applyFill="1" applyBorder="1" applyAlignment="1" applyProtection="1">
      <alignment vertical="top" wrapText="1"/>
      <protection/>
    </xf>
    <xf numFmtId="203" fontId="0" fillId="55" borderId="18" xfId="248" applyNumberFormat="1" applyFont="1" applyFill="1" applyBorder="1" applyAlignment="1" applyProtection="1">
      <alignment vertical="top"/>
      <protection locked="0"/>
    </xf>
    <xf numFmtId="0" fontId="1" fillId="55" borderId="24" xfId="15" applyFont="1" applyFill="1" applyBorder="1" applyAlignment="1" applyProtection="1">
      <alignment horizontal="left"/>
      <protection/>
    </xf>
    <xf numFmtId="0" fontId="1" fillId="55" borderId="75" xfId="15" applyFont="1" applyFill="1" applyBorder="1" applyAlignment="1" applyProtection="1">
      <alignment horizontal="left"/>
      <protection/>
    </xf>
    <xf numFmtId="0" fontId="1" fillId="55" borderId="72" xfId="15" applyFont="1" applyFill="1" applyBorder="1" applyAlignment="1" applyProtection="1">
      <alignment horizontal="left"/>
      <protection/>
    </xf>
    <xf numFmtId="0" fontId="0" fillId="0" borderId="0" xfId="223" applyFont="1" applyFill="1" applyAlignment="1" applyProtection="1">
      <alignment horizontal="left" vertical="top" wrapText="1"/>
      <protection/>
    </xf>
    <xf numFmtId="0" fontId="1" fillId="56" borderId="97" xfId="248" applyNumberFormat="1" applyFont="1" applyFill="1" applyBorder="1" applyAlignment="1" applyProtection="1">
      <alignment horizontal="center"/>
      <protection locked="0"/>
    </xf>
    <xf numFmtId="0" fontId="1" fillId="56" borderId="98" xfId="248" applyNumberFormat="1" applyFont="1" applyFill="1" applyBorder="1" applyAlignment="1" applyProtection="1">
      <alignment horizontal="center"/>
      <protection locked="0"/>
    </xf>
    <xf numFmtId="0" fontId="1" fillId="56" borderId="69" xfId="248" applyNumberFormat="1" applyFont="1" applyFill="1" applyBorder="1" applyAlignment="1" applyProtection="1">
      <alignment horizontal="center"/>
      <protection locked="0"/>
    </xf>
    <xf numFmtId="0" fontId="1" fillId="56" borderId="97" xfId="0" applyFont="1" applyFill="1" applyBorder="1" applyAlignment="1" applyProtection="1">
      <alignment horizontal="center"/>
      <protection locked="0"/>
    </xf>
    <xf numFmtId="0" fontId="1" fillId="56" borderId="98" xfId="0" applyFont="1" applyFill="1" applyBorder="1" applyAlignment="1" applyProtection="1">
      <alignment horizontal="center"/>
      <protection locked="0"/>
    </xf>
    <xf numFmtId="0" fontId="1" fillId="56" borderId="69" xfId="0" applyFont="1" applyFill="1" applyBorder="1" applyAlignment="1" applyProtection="1">
      <alignment horizontal="center"/>
      <protection locked="0"/>
    </xf>
    <xf numFmtId="0" fontId="1" fillId="55" borderId="76" xfId="15" applyFont="1" applyFill="1" applyBorder="1" applyAlignment="1" applyProtection="1">
      <alignment horizontal="left"/>
      <protection/>
    </xf>
    <xf numFmtId="0" fontId="1" fillId="55" borderId="0" xfId="15" applyFont="1" applyFill="1" applyBorder="1" applyAlignment="1" applyProtection="1">
      <alignment horizontal="left"/>
      <protection/>
    </xf>
    <xf numFmtId="0" fontId="16" fillId="55" borderId="97" xfId="0" applyFont="1" applyFill="1" applyBorder="1" applyAlignment="1">
      <alignment horizontal="center"/>
    </xf>
    <xf numFmtId="0" fontId="16" fillId="55" borderId="98" xfId="0" applyFont="1" applyFill="1" applyBorder="1" applyAlignment="1">
      <alignment horizontal="center"/>
    </xf>
    <xf numFmtId="0" fontId="16" fillId="55" borderId="69" xfId="0" applyFont="1" applyFill="1" applyBorder="1" applyAlignment="1">
      <alignment horizontal="center"/>
    </xf>
    <xf numFmtId="0" fontId="1" fillId="55" borderId="97" xfId="226" applyFont="1" applyFill="1" applyBorder="1" applyAlignment="1">
      <alignment horizontal="center" vertical="center"/>
      <protection/>
    </xf>
    <xf numFmtId="0" fontId="1" fillId="55" borderId="69" xfId="226" applyFont="1" applyFill="1" applyBorder="1" applyAlignment="1">
      <alignment horizontal="center" vertical="center"/>
      <protection/>
    </xf>
    <xf numFmtId="4" fontId="1" fillId="55" borderId="99" xfId="238" applyNumberFormat="1" applyFont="1" applyFill="1" applyBorder="1" applyAlignment="1" applyProtection="1">
      <alignment horizontal="center" vertical="center"/>
      <protection/>
    </xf>
    <xf numFmtId="4" fontId="1" fillId="55" borderId="100" xfId="238" applyNumberFormat="1" applyFont="1" applyFill="1" applyBorder="1" applyAlignment="1" applyProtection="1">
      <alignment horizontal="center" vertical="center"/>
      <protection/>
    </xf>
    <xf numFmtId="4" fontId="1" fillId="55" borderId="57" xfId="238" applyNumberFormat="1" applyFont="1" applyFill="1" applyBorder="1" applyAlignment="1" applyProtection="1">
      <alignment horizontal="center" vertical="center"/>
      <protection/>
    </xf>
    <xf numFmtId="4" fontId="1" fillId="55" borderId="77" xfId="238" applyNumberFormat="1" applyFont="1" applyFill="1" applyBorder="1" applyAlignment="1" applyProtection="1">
      <alignment horizontal="center" vertical="center"/>
      <protection/>
    </xf>
    <xf numFmtId="4" fontId="1" fillId="55" borderId="78" xfId="238" applyNumberFormat="1" applyFont="1" applyFill="1" applyBorder="1" applyAlignment="1" applyProtection="1">
      <alignment horizontal="center" vertical="center"/>
      <protection/>
    </xf>
    <xf numFmtId="4" fontId="1" fillId="55" borderId="52" xfId="238" applyNumberFormat="1" applyFont="1" applyFill="1" applyBorder="1" applyAlignment="1" applyProtection="1">
      <alignment horizontal="center" vertical="center"/>
      <protection/>
    </xf>
    <xf numFmtId="0" fontId="2" fillId="55" borderId="99" xfId="224" applyFont="1" applyFill="1" applyBorder="1" applyAlignment="1" applyProtection="1">
      <alignment horizontal="center" vertical="center"/>
      <protection/>
    </xf>
    <xf numFmtId="0" fontId="2" fillId="55" borderId="101" xfId="224" applyFont="1" applyFill="1" applyBorder="1" applyAlignment="1" applyProtection="1">
      <alignment horizontal="center" vertical="center"/>
      <protection/>
    </xf>
    <xf numFmtId="0" fontId="2" fillId="55" borderId="100" xfId="224" applyFont="1" applyFill="1" applyBorder="1" applyAlignment="1" applyProtection="1">
      <alignment horizontal="center" vertical="center"/>
      <protection/>
    </xf>
    <xf numFmtId="0" fontId="2" fillId="55" borderId="57" xfId="224" applyFont="1" applyFill="1" applyBorder="1" applyAlignment="1" applyProtection="1">
      <alignment horizontal="center" vertical="center"/>
      <protection/>
    </xf>
    <xf numFmtId="0" fontId="2" fillId="55" borderId="58" xfId="224" applyFont="1" applyFill="1" applyBorder="1" applyAlignment="1" applyProtection="1">
      <alignment horizontal="center" vertical="center"/>
      <protection/>
    </xf>
    <xf numFmtId="0" fontId="2" fillId="55" borderId="77" xfId="224" applyFont="1" applyFill="1" applyBorder="1" applyAlignment="1" applyProtection="1">
      <alignment horizontal="center" vertical="center"/>
      <protection/>
    </xf>
    <xf numFmtId="0" fontId="2" fillId="55" borderId="78" xfId="224" applyFont="1" applyFill="1" applyBorder="1" applyAlignment="1" applyProtection="1">
      <alignment horizontal="center" vertical="center"/>
      <protection/>
    </xf>
    <xf numFmtId="0" fontId="2" fillId="55" borderId="52" xfId="224" applyFont="1" applyFill="1" applyBorder="1" applyAlignment="1" applyProtection="1">
      <alignment horizontal="center" vertical="center"/>
      <protection/>
    </xf>
    <xf numFmtId="0" fontId="1" fillId="55" borderId="97" xfId="238" applyFont="1" applyFill="1" applyBorder="1" applyAlignment="1" applyProtection="1">
      <alignment horizontal="center"/>
      <protection/>
    </xf>
    <xf numFmtId="0" fontId="1" fillId="55" borderId="98" xfId="238" applyFont="1" applyFill="1" applyBorder="1" applyAlignment="1" applyProtection="1">
      <alignment horizontal="center"/>
      <protection/>
    </xf>
    <xf numFmtId="0" fontId="1" fillId="55" borderId="69" xfId="238" applyFont="1" applyFill="1" applyBorder="1" applyAlignment="1" applyProtection="1">
      <alignment horizontal="center"/>
      <protection/>
    </xf>
    <xf numFmtId="0" fontId="16" fillId="55" borderId="97" xfId="224" applyFont="1" applyFill="1" applyBorder="1" applyAlignment="1" applyProtection="1">
      <alignment horizontal="center"/>
      <protection/>
    </xf>
    <xf numFmtId="0" fontId="16" fillId="55" borderId="98" xfId="224" applyFont="1" applyFill="1" applyBorder="1" applyAlignment="1" applyProtection="1">
      <alignment horizontal="center"/>
      <protection/>
    </xf>
    <xf numFmtId="0" fontId="16" fillId="55" borderId="69" xfId="224" applyFont="1" applyFill="1" applyBorder="1" applyAlignment="1" applyProtection="1">
      <alignment horizontal="center"/>
      <protection/>
    </xf>
    <xf numFmtId="4" fontId="1" fillId="55" borderId="102" xfId="238" applyNumberFormat="1" applyFont="1" applyFill="1" applyBorder="1" applyAlignment="1" applyProtection="1">
      <alignment horizontal="center" vertical="center"/>
      <protection/>
    </xf>
    <xf numFmtId="4" fontId="1" fillId="55" borderId="75" xfId="238" applyNumberFormat="1" applyFont="1" applyFill="1" applyBorder="1" applyAlignment="1" applyProtection="1">
      <alignment horizontal="center" vertical="center"/>
      <protection/>
    </xf>
    <xf numFmtId="4" fontId="1" fillId="55" borderId="103" xfId="238" applyNumberFormat="1" applyFont="1" applyFill="1" applyBorder="1" applyAlignment="1" applyProtection="1">
      <alignment horizontal="center" vertical="center"/>
      <protection/>
    </xf>
    <xf numFmtId="4" fontId="1" fillId="55" borderId="101" xfId="238" applyNumberFormat="1" applyFont="1" applyFill="1" applyBorder="1" applyAlignment="1" applyProtection="1">
      <alignment horizontal="center" vertical="center"/>
      <protection/>
    </xf>
    <xf numFmtId="4" fontId="1" fillId="55" borderId="58" xfId="238" applyNumberFormat="1" applyFont="1" applyFill="1" applyBorder="1" applyAlignment="1" applyProtection="1">
      <alignment horizontal="center" vertical="center"/>
      <protection/>
    </xf>
    <xf numFmtId="4" fontId="2" fillId="55" borderId="99" xfId="238" applyNumberFormat="1" applyFont="1" applyFill="1" applyBorder="1" applyAlignment="1" applyProtection="1">
      <alignment horizontal="center" vertical="center"/>
      <protection/>
    </xf>
    <xf numFmtId="4" fontId="2" fillId="55" borderId="101" xfId="238" applyNumberFormat="1" applyFont="1" applyFill="1" applyBorder="1" applyAlignment="1" applyProtection="1">
      <alignment horizontal="center" vertical="center"/>
      <protection/>
    </xf>
    <xf numFmtId="4" fontId="2" fillId="55" borderId="100" xfId="238" applyNumberFormat="1" applyFont="1" applyFill="1" applyBorder="1" applyAlignment="1" applyProtection="1">
      <alignment horizontal="center" vertical="center"/>
      <protection/>
    </xf>
    <xf numFmtId="4" fontId="2" fillId="55" borderId="57" xfId="238" applyNumberFormat="1" applyFont="1" applyFill="1" applyBorder="1" applyAlignment="1" applyProtection="1">
      <alignment horizontal="center" vertical="center"/>
      <protection/>
    </xf>
    <xf numFmtId="4" fontId="2" fillId="55" borderId="58" xfId="238" applyNumberFormat="1" applyFont="1" applyFill="1" applyBorder="1" applyAlignment="1" applyProtection="1">
      <alignment horizontal="center" vertical="center"/>
      <protection/>
    </xf>
    <xf numFmtId="4" fontId="2" fillId="55" borderId="77" xfId="238" applyNumberFormat="1" applyFont="1" applyFill="1" applyBorder="1" applyAlignment="1" applyProtection="1">
      <alignment horizontal="center" vertical="center"/>
      <protection/>
    </xf>
    <xf numFmtId="0" fontId="2" fillId="55" borderId="78" xfId="238" applyNumberFormat="1" applyFont="1" applyFill="1" applyBorder="1" applyAlignment="1" applyProtection="1">
      <alignment horizontal="center" vertical="center"/>
      <protection/>
    </xf>
    <xf numFmtId="0" fontId="2" fillId="55" borderId="52" xfId="238" applyNumberFormat="1" applyFont="1" applyFill="1" applyBorder="1" applyAlignment="1" applyProtection="1">
      <alignment horizontal="center" vertical="center"/>
      <protection/>
    </xf>
    <xf numFmtId="4" fontId="2" fillId="55" borderId="78" xfId="238" applyNumberFormat="1" applyFont="1" applyFill="1" applyBorder="1" applyAlignment="1" applyProtection="1">
      <alignment horizontal="center" vertical="center"/>
      <protection/>
    </xf>
    <xf numFmtId="4" fontId="2" fillId="55" borderId="52" xfId="238" applyNumberFormat="1" applyFont="1" applyFill="1" applyBorder="1" applyAlignment="1" applyProtection="1">
      <alignment horizontal="center" vertical="center"/>
      <protection/>
    </xf>
    <xf numFmtId="10" fontId="0" fillId="56" borderId="75" xfId="174" applyNumberFormat="1" applyFont="1" applyFill="1" applyBorder="1" applyAlignment="1" applyProtection="1">
      <alignment horizontal="right" vertical="top"/>
      <protection locked="0"/>
    </xf>
    <xf numFmtId="10" fontId="0" fillId="56" borderId="104" xfId="174" applyNumberFormat="1" applyFont="1" applyFill="1" applyBorder="1" applyAlignment="1" applyProtection="1">
      <alignment horizontal="right" vertical="top"/>
      <protection locked="0"/>
    </xf>
    <xf numFmtId="7" fontId="0" fillId="55" borderId="72" xfId="0" applyNumberFormat="1" applyFill="1" applyBorder="1" applyAlignment="1" applyProtection="1">
      <alignment horizontal="right" vertical="center"/>
      <protection/>
    </xf>
    <xf numFmtId="7" fontId="0" fillId="55" borderId="18" xfId="0" applyNumberFormat="1" applyFill="1" applyBorder="1" applyAlignment="1" applyProtection="1">
      <alignment horizontal="right" vertical="center"/>
      <protection/>
    </xf>
    <xf numFmtId="7" fontId="0" fillId="55" borderId="105" xfId="0" applyNumberFormat="1" applyFill="1" applyBorder="1" applyAlignment="1" applyProtection="1">
      <alignment horizontal="right" vertical="center"/>
      <protection/>
    </xf>
    <xf numFmtId="0" fontId="16" fillId="55" borderId="97" xfId="0" applyFont="1" applyFill="1" applyBorder="1" applyAlignment="1" applyProtection="1">
      <alignment horizontal="center"/>
      <protection/>
    </xf>
    <xf numFmtId="0" fontId="16" fillId="55" borderId="98" xfId="0" applyFont="1" applyFill="1" applyBorder="1" applyAlignment="1" applyProtection="1">
      <alignment horizontal="center"/>
      <protection/>
    </xf>
    <xf numFmtId="0" fontId="16" fillId="55" borderId="69" xfId="0" applyFont="1" applyFill="1" applyBorder="1" applyAlignment="1" applyProtection="1">
      <alignment horizontal="center"/>
      <protection/>
    </xf>
    <xf numFmtId="0" fontId="1" fillId="55" borderId="97" xfId="0" applyFont="1" applyFill="1" applyBorder="1" applyAlignment="1" applyProtection="1">
      <alignment horizontal="center"/>
      <protection/>
    </xf>
    <xf numFmtId="0" fontId="1" fillId="55" borderId="98" xfId="0" applyFont="1" applyFill="1" applyBorder="1" applyAlignment="1" applyProtection="1">
      <alignment horizontal="center"/>
      <protection/>
    </xf>
    <xf numFmtId="0" fontId="1" fillId="55" borderId="69" xfId="0" applyFont="1" applyFill="1" applyBorder="1" applyAlignment="1" applyProtection="1">
      <alignment horizontal="center"/>
      <protection/>
    </xf>
    <xf numFmtId="7" fontId="0" fillId="55" borderId="58" xfId="0" applyNumberFormat="1" applyFill="1" applyBorder="1" applyAlignment="1" applyProtection="1">
      <alignment horizontal="right" vertical="center"/>
      <protection/>
    </xf>
    <xf numFmtId="7" fontId="0" fillId="55" borderId="35" xfId="0" applyNumberFormat="1" applyFill="1" applyBorder="1" applyAlignment="1" applyProtection="1">
      <alignment horizontal="right" vertical="center"/>
      <protection/>
    </xf>
    <xf numFmtId="0" fontId="12" fillId="55" borderId="92" xfId="0" applyFont="1" applyFill="1" applyBorder="1" applyAlignment="1" applyProtection="1">
      <alignment horizontal="center" vertical="center"/>
      <protection/>
    </xf>
    <xf numFmtId="0" fontId="12" fillId="55" borderId="106" xfId="0" applyFont="1" applyFill="1" applyBorder="1" applyAlignment="1" applyProtection="1">
      <alignment horizontal="center" vertical="center"/>
      <protection/>
    </xf>
    <xf numFmtId="0" fontId="12" fillId="55" borderId="107" xfId="0" applyFont="1" applyFill="1" applyBorder="1" applyAlignment="1" applyProtection="1">
      <alignment horizontal="center" vertical="center"/>
      <protection/>
    </xf>
    <xf numFmtId="7" fontId="0" fillId="58" borderId="75" xfId="0" applyNumberFormat="1" applyFill="1" applyBorder="1" applyAlignment="1" applyProtection="1">
      <alignment horizontal="right" vertical="center"/>
      <protection/>
    </xf>
    <xf numFmtId="7" fontId="0" fillId="58" borderId="104" xfId="0" applyNumberFormat="1" applyFill="1" applyBorder="1" applyAlignment="1" applyProtection="1">
      <alignment horizontal="right" vertical="center"/>
      <protection/>
    </xf>
    <xf numFmtId="10" fontId="0" fillId="56" borderId="108" xfId="174" applyNumberFormat="1" applyFont="1" applyFill="1" applyBorder="1" applyAlignment="1" applyProtection="1">
      <alignment horizontal="right" vertical="top"/>
      <protection locked="0"/>
    </xf>
    <xf numFmtId="10" fontId="0" fillId="56" borderId="95" xfId="174" applyNumberFormat="1" applyFont="1" applyFill="1" applyBorder="1" applyAlignment="1" applyProtection="1">
      <alignment horizontal="right" vertical="top"/>
      <protection locked="0"/>
    </xf>
    <xf numFmtId="7" fontId="3" fillId="55" borderId="72" xfId="0" applyNumberFormat="1" applyFont="1" applyFill="1" applyBorder="1" applyAlignment="1" applyProtection="1">
      <alignment horizontal="right" vertical="center"/>
      <protection/>
    </xf>
    <xf numFmtId="7" fontId="3" fillId="55" borderId="18" xfId="0" applyNumberFormat="1" applyFont="1" applyFill="1" applyBorder="1" applyAlignment="1" applyProtection="1">
      <alignment horizontal="right" vertical="center"/>
      <protection/>
    </xf>
    <xf numFmtId="7" fontId="3" fillId="55" borderId="105" xfId="0" applyNumberFormat="1" applyFont="1" applyFill="1" applyBorder="1" applyAlignment="1" applyProtection="1">
      <alignment horizontal="right" vertical="center"/>
      <protection/>
    </xf>
    <xf numFmtId="0" fontId="0" fillId="55" borderId="97" xfId="0" applyFont="1" applyFill="1" applyBorder="1" applyAlignment="1" applyProtection="1">
      <alignment horizontal="center" vertical="center" wrapText="1"/>
      <protection/>
    </xf>
    <xf numFmtId="0" fontId="0" fillId="55" borderId="98" xfId="0" applyFont="1" applyFill="1" applyBorder="1" applyAlignment="1" applyProtection="1">
      <alignment horizontal="center" vertical="center" wrapText="1"/>
      <protection/>
    </xf>
    <xf numFmtId="0" fontId="0" fillId="55" borderId="69" xfId="0" applyFont="1" applyFill="1" applyBorder="1" applyAlignment="1" applyProtection="1">
      <alignment horizontal="center" vertical="center" wrapText="1"/>
      <protection/>
    </xf>
    <xf numFmtId="0" fontId="3" fillId="55" borderId="0" xfId="0" applyFont="1" applyFill="1" applyAlignment="1" applyProtection="1">
      <alignment horizontal="left" vertical="top" wrapText="1"/>
      <protection/>
    </xf>
    <xf numFmtId="10" fontId="0" fillId="56" borderId="27" xfId="174" applyNumberFormat="1" applyFont="1" applyFill="1" applyBorder="1" applyAlignment="1" applyProtection="1">
      <alignment horizontal="center" vertical="center"/>
      <protection locked="0"/>
    </xf>
    <xf numFmtId="10" fontId="0" fillId="56" borderId="41" xfId="174" applyNumberFormat="1" applyFont="1" applyFill="1" applyBorder="1" applyAlignment="1" applyProtection="1">
      <alignment horizontal="center" vertical="center"/>
      <protection locked="0"/>
    </xf>
    <xf numFmtId="10" fontId="0" fillId="56" borderId="30" xfId="174" applyNumberFormat="1" applyFont="1" applyFill="1" applyBorder="1" applyAlignment="1" applyProtection="1">
      <alignment horizontal="center" vertical="center"/>
      <protection locked="0"/>
    </xf>
    <xf numFmtId="0" fontId="0" fillId="55" borderId="0" xfId="0" applyFont="1" applyFill="1" applyAlignment="1" applyProtection="1">
      <alignment horizontal="left" wrapText="1"/>
      <protection/>
    </xf>
    <xf numFmtId="0" fontId="0" fillId="55" borderId="0" xfId="0" applyFont="1" applyFill="1" applyAlignment="1" applyProtection="1">
      <alignment horizontal="left" vertical="top" wrapText="1"/>
      <protection/>
    </xf>
    <xf numFmtId="3" fontId="0" fillId="55" borderId="25" xfId="0" applyNumberFormat="1" applyFont="1" applyFill="1" applyBorder="1" applyAlignment="1" applyProtection="1">
      <alignment horizontal="center" wrapText="1"/>
      <protection/>
    </xf>
    <xf numFmtId="3" fontId="0" fillId="55" borderId="26" xfId="0" applyNumberFormat="1" applyFont="1" applyFill="1" applyBorder="1" applyAlignment="1" applyProtection="1">
      <alignment horizontal="center" wrapText="1"/>
      <protection/>
    </xf>
    <xf numFmtId="3" fontId="0" fillId="55" borderId="86" xfId="0" applyNumberFormat="1" applyFont="1" applyFill="1" applyBorder="1" applyAlignment="1" applyProtection="1">
      <alignment horizontal="center" wrapText="1"/>
      <protection/>
    </xf>
    <xf numFmtId="3" fontId="0" fillId="55" borderId="22" xfId="0" applyNumberFormat="1" applyFont="1" applyFill="1" applyBorder="1" applyAlignment="1" applyProtection="1">
      <alignment horizontal="center" wrapText="1"/>
      <protection/>
    </xf>
    <xf numFmtId="3" fontId="0" fillId="55" borderId="0" xfId="0" applyNumberFormat="1" applyFont="1" applyFill="1" applyBorder="1" applyAlignment="1" applyProtection="1">
      <alignment horizontal="center" wrapText="1"/>
      <protection/>
    </xf>
    <xf numFmtId="3" fontId="0" fillId="55" borderId="23" xfId="0" applyNumberFormat="1" applyFont="1" applyFill="1" applyBorder="1" applyAlignment="1" applyProtection="1">
      <alignment horizontal="center" wrapText="1"/>
      <protection/>
    </xf>
    <xf numFmtId="14" fontId="1" fillId="55" borderId="97" xfId="0" applyNumberFormat="1" applyFont="1" applyFill="1" applyBorder="1" applyAlignment="1" applyProtection="1">
      <alignment horizontal="center"/>
      <protection/>
    </xf>
    <xf numFmtId="14" fontId="1" fillId="55" borderId="98" xfId="0" applyNumberFormat="1" applyFont="1" applyFill="1" applyBorder="1" applyAlignment="1" applyProtection="1">
      <alignment horizontal="center"/>
      <protection/>
    </xf>
    <xf numFmtId="14" fontId="1" fillId="55" borderId="69" xfId="0" applyNumberFormat="1" applyFont="1" applyFill="1" applyBorder="1" applyAlignment="1" applyProtection="1">
      <alignment horizontal="center"/>
      <protection/>
    </xf>
    <xf numFmtId="3" fontId="0" fillId="55" borderId="27" xfId="0" applyNumberFormat="1" applyFont="1" applyFill="1" applyBorder="1" applyAlignment="1" applyProtection="1">
      <alignment horizontal="center" vertical="center"/>
      <protection/>
    </xf>
    <xf numFmtId="3" fontId="0" fillId="55" borderId="30" xfId="0" applyNumberFormat="1" applyFont="1" applyFill="1" applyBorder="1" applyAlignment="1" applyProtection="1">
      <alignment horizontal="center" vertical="center"/>
      <protection/>
    </xf>
    <xf numFmtId="0" fontId="3" fillId="55" borderId="0" xfId="0" applyFont="1" applyFill="1" applyAlignment="1" applyProtection="1">
      <alignment horizontal="left" wrapText="1"/>
      <protection/>
    </xf>
    <xf numFmtId="0" fontId="16" fillId="55" borderId="97" xfId="237" applyFont="1" applyFill="1" applyBorder="1" applyAlignment="1" applyProtection="1">
      <alignment horizontal="center"/>
      <protection/>
    </xf>
    <xf numFmtId="0" fontId="16" fillId="55" borderId="98" xfId="237" applyFont="1" applyFill="1" applyBorder="1" applyAlignment="1" applyProtection="1">
      <alignment horizontal="center"/>
      <protection/>
    </xf>
    <xf numFmtId="0" fontId="16" fillId="55" borderId="69" xfId="237" applyFont="1" applyFill="1" applyBorder="1" applyAlignment="1" applyProtection="1">
      <alignment horizontal="center"/>
      <protection/>
    </xf>
    <xf numFmtId="0" fontId="0" fillId="55" borderId="70" xfId="81" applyFont="1" applyFill="1" applyBorder="1" applyAlignment="1" applyProtection="1">
      <alignment vertical="center" wrapText="1"/>
      <protection/>
    </xf>
    <xf numFmtId="0" fontId="66" fillId="55" borderId="73" xfId="97" applyFill="1" applyBorder="1" applyAlignment="1" applyProtection="1">
      <alignment/>
      <protection/>
    </xf>
    <xf numFmtId="0" fontId="66" fillId="55" borderId="71" xfId="97" applyFill="1" applyBorder="1" applyAlignment="1" applyProtection="1">
      <alignment/>
      <protection/>
    </xf>
    <xf numFmtId="0" fontId="2" fillId="0" borderId="97" xfId="81" applyFont="1" applyBorder="1" applyAlignment="1" applyProtection="1">
      <alignment horizontal="center"/>
      <protection/>
    </xf>
    <xf numFmtId="0" fontId="2" fillId="0" borderId="98" xfId="81" applyFont="1" applyBorder="1" applyAlignment="1" applyProtection="1">
      <alignment horizontal="center"/>
      <protection/>
    </xf>
    <xf numFmtId="0" fontId="2" fillId="0" borderId="69" xfId="81" applyFont="1" applyBorder="1" applyAlignment="1" applyProtection="1">
      <alignment horizontal="center"/>
      <protection/>
    </xf>
    <xf numFmtId="0" fontId="1" fillId="55" borderId="24" xfId="81" applyFont="1" applyFill="1" applyBorder="1" applyAlignment="1" applyProtection="1">
      <alignment horizontal="center"/>
      <protection/>
    </xf>
    <xf numFmtId="0" fontId="1" fillId="55" borderId="75" xfId="81" applyFont="1" applyFill="1" applyBorder="1" applyAlignment="1" applyProtection="1">
      <alignment horizontal="center"/>
      <protection/>
    </xf>
    <xf numFmtId="0" fontId="1" fillId="55" borderId="72" xfId="81" applyFont="1" applyFill="1" applyBorder="1" applyAlignment="1" applyProtection="1">
      <alignment horizontal="center"/>
      <protection/>
    </xf>
    <xf numFmtId="0" fontId="23" fillId="0" borderId="97" xfId="81" applyFont="1" applyFill="1" applyBorder="1" applyAlignment="1" applyProtection="1">
      <alignment horizontal="center" vertical="center"/>
      <protection/>
    </xf>
    <xf numFmtId="0" fontId="23" fillId="0" borderId="98" xfId="81" applyFont="1" applyFill="1" applyBorder="1" applyAlignment="1" applyProtection="1">
      <alignment horizontal="center" vertical="center"/>
      <protection/>
    </xf>
    <xf numFmtId="0" fontId="23" fillId="0" borderId="69" xfId="81" applyFont="1" applyFill="1" applyBorder="1" applyAlignment="1" applyProtection="1">
      <alignment horizontal="center" vertical="center"/>
      <protection/>
    </xf>
    <xf numFmtId="0" fontId="1" fillId="55" borderId="97" xfId="81" applyFont="1" applyFill="1" applyBorder="1" applyAlignment="1" applyProtection="1">
      <alignment horizontal="center"/>
      <protection/>
    </xf>
    <xf numFmtId="0" fontId="1" fillId="55" borderId="98" xfId="81" applyFont="1" applyFill="1" applyBorder="1" applyAlignment="1" applyProtection="1">
      <alignment horizontal="center"/>
      <protection/>
    </xf>
    <xf numFmtId="0" fontId="1" fillId="55" borderId="69" xfId="81" applyFont="1" applyFill="1" applyBorder="1" applyAlignment="1" applyProtection="1">
      <alignment horizontal="center"/>
      <protection/>
    </xf>
    <xf numFmtId="0" fontId="27" fillId="55" borderId="0" xfId="81" applyFont="1" applyFill="1" applyAlignment="1" applyProtection="1">
      <alignment horizontal="center"/>
      <protection/>
    </xf>
    <xf numFmtId="4" fontId="89" fillId="55" borderId="0" xfId="85" applyNumberFormat="1" applyFont="1" applyFill="1" applyAlignment="1" applyProtection="1">
      <alignment horizontal="left" indent="2"/>
      <protection/>
    </xf>
    <xf numFmtId="0" fontId="2" fillId="55" borderId="97" xfId="81" applyFont="1" applyFill="1" applyBorder="1" applyAlignment="1" applyProtection="1">
      <alignment horizontal="center"/>
      <protection/>
    </xf>
    <xf numFmtId="0" fontId="2" fillId="55" borderId="98" xfId="81" applyFont="1" applyFill="1" applyBorder="1" applyAlignment="1" applyProtection="1">
      <alignment horizontal="center"/>
      <protection/>
    </xf>
    <xf numFmtId="0" fontId="2" fillId="55" borderId="69" xfId="81" applyFont="1" applyFill="1" applyBorder="1" applyAlignment="1" applyProtection="1">
      <alignment horizontal="center"/>
      <protection/>
    </xf>
    <xf numFmtId="0" fontId="0" fillId="0" borderId="70" xfId="81" applyFont="1" applyFill="1" applyBorder="1" applyAlignment="1" applyProtection="1">
      <alignment vertical="center" wrapText="1"/>
      <protection/>
    </xf>
    <xf numFmtId="0" fontId="66" fillId="0" borderId="73" xfId="97" applyFill="1" applyBorder="1" applyAlignment="1" applyProtection="1">
      <alignment vertical="center" wrapText="1"/>
      <protection/>
    </xf>
    <xf numFmtId="0" fontId="66" fillId="0" borderId="71" xfId="97" applyFill="1" applyBorder="1" applyAlignment="1" applyProtection="1">
      <alignment vertical="center" wrapText="1"/>
      <protection/>
    </xf>
    <xf numFmtId="0" fontId="23" fillId="0" borderId="97" xfId="81" applyFont="1" applyFill="1" applyBorder="1" applyAlignment="1" applyProtection="1">
      <alignment horizontal="center"/>
      <protection/>
    </xf>
    <xf numFmtId="0" fontId="23" fillId="0" borderId="98" xfId="81" applyFont="1" applyFill="1" applyBorder="1" applyAlignment="1" applyProtection="1">
      <alignment horizontal="center"/>
      <protection/>
    </xf>
    <xf numFmtId="0" fontId="23" fillId="0" borderId="69" xfId="81" applyFont="1" applyFill="1" applyBorder="1" applyAlignment="1" applyProtection="1">
      <alignment horizontal="center"/>
      <protection/>
    </xf>
    <xf numFmtId="0" fontId="1" fillId="0" borderId="24" xfId="81" applyFont="1" applyFill="1" applyBorder="1" applyAlignment="1" applyProtection="1">
      <alignment horizontal="center"/>
      <protection/>
    </xf>
    <xf numFmtId="0" fontId="1" fillId="0" borderId="75" xfId="81" applyFont="1" applyFill="1" applyBorder="1" applyAlignment="1" applyProtection="1">
      <alignment horizontal="center"/>
      <protection/>
    </xf>
    <xf numFmtId="0" fontId="1" fillId="0" borderId="72" xfId="81" applyFont="1" applyFill="1" applyBorder="1" applyAlignment="1" applyProtection="1">
      <alignment horizontal="center"/>
      <protection/>
    </xf>
    <xf numFmtId="0" fontId="0" fillId="0" borderId="73" xfId="81" applyFont="1" applyFill="1" applyBorder="1" applyAlignment="1" applyProtection="1">
      <alignment vertical="center" wrapText="1"/>
      <protection/>
    </xf>
    <xf numFmtId="0" fontId="0" fillId="0" borderId="71" xfId="81" applyFont="1" applyFill="1" applyBorder="1" applyAlignment="1" applyProtection="1">
      <alignment vertical="center" wrapText="1"/>
      <protection/>
    </xf>
    <xf numFmtId="0" fontId="1" fillId="55" borderId="0" xfId="81" applyFont="1" applyFill="1" applyBorder="1" applyAlignment="1" applyProtection="1">
      <alignment horizontal="center"/>
      <protection/>
    </xf>
    <xf numFmtId="0" fontId="1" fillId="55" borderId="97" xfId="0" applyFont="1" applyFill="1" applyBorder="1" applyAlignment="1">
      <alignment horizontal="center"/>
    </xf>
    <xf numFmtId="0" fontId="1" fillId="55" borderId="69" xfId="0" applyFont="1" applyFill="1" applyBorder="1" applyAlignment="1">
      <alignment horizontal="center"/>
    </xf>
    <xf numFmtId="0" fontId="1" fillId="55" borderId="97" xfId="0" applyFont="1" applyFill="1" applyBorder="1" applyAlignment="1">
      <alignment horizontal="center" wrapText="1"/>
    </xf>
    <xf numFmtId="0" fontId="1" fillId="55" borderId="98" xfId="0" applyFont="1" applyFill="1" applyBorder="1" applyAlignment="1">
      <alignment horizontal="center" wrapText="1"/>
    </xf>
    <xf numFmtId="0" fontId="1" fillId="55" borderId="69" xfId="0" applyFont="1" applyFill="1" applyBorder="1" applyAlignment="1">
      <alignment horizontal="center" wrapText="1"/>
    </xf>
    <xf numFmtId="0" fontId="1" fillId="55" borderId="25" xfId="0" applyFont="1" applyFill="1" applyBorder="1" applyAlignment="1">
      <alignment horizontal="center" vertical="center"/>
    </xf>
    <xf numFmtId="0" fontId="1" fillId="55" borderId="26" xfId="0" applyFont="1" applyFill="1" applyBorder="1" applyAlignment="1">
      <alignment horizontal="center" vertical="center"/>
    </xf>
    <xf numFmtId="0" fontId="1" fillId="55" borderId="86" xfId="0" applyFont="1" applyFill="1" applyBorder="1" applyAlignment="1">
      <alignment horizontal="center" vertical="center"/>
    </xf>
    <xf numFmtId="0" fontId="1" fillId="55" borderId="28" xfId="0" applyFont="1" applyFill="1" applyBorder="1" applyAlignment="1">
      <alignment horizontal="center" vertical="center"/>
    </xf>
    <xf numFmtId="0" fontId="1" fillId="55" borderId="29" xfId="0" applyFont="1" applyFill="1" applyBorder="1" applyAlignment="1">
      <alignment horizontal="center" vertical="center"/>
    </xf>
    <xf numFmtId="0" fontId="1" fillId="55" borderId="36" xfId="0" applyFont="1" applyFill="1" applyBorder="1" applyAlignment="1">
      <alignment horizontal="center" vertical="center"/>
    </xf>
    <xf numFmtId="0" fontId="0" fillId="55" borderId="22" xfId="0" applyFont="1" applyFill="1" applyBorder="1" applyAlignment="1">
      <alignment horizontal="left" vertical="center"/>
    </xf>
    <xf numFmtId="0" fontId="16" fillId="55" borderId="97" xfId="0" applyFont="1" applyFill="1" applyBorder="1" applyAlignment="1" applyProtection="1">
      <alignment horizontal="center" vertical="top"/>
      <protection/>
    </xf>
    <xf numFmtId="0" fontId="16" fillId="55" borderId="98" xfId="0" applyFont="1" applyFill="1" applyBorder="1" applyAlignment="1" applyProtection="1">
      <alignment horizontal="center" vertical="top"/>
      <protection/>
    </xf>
    <xf numFmtId="0" fontId="16" fillId="55" borderId="69" xfId="0" applyFont="1" applyFill="1" applyBorder="1" applyAlignment="1" applyProtection="1">
      <alignment horizontal="center" vertical="top"/>
      <protection/>
    </xf>
    <xf numFmtId="4" fontId="2" fillId="0" borderId="70" xfId="237" applyNumberFormat="1" applyFont="1" applyBorder="1" applyAlignment="1" applyProtection="1">
      <alignment horizontal="center" vertical="center"/>
      <protection/>
    </xf>
    <xf numFmtId="4" fontId="2" fillId="0" borderId="73" xfId="237" applyNumberFormat="1" applyFont="1" applyBorder="1" applyAlignment="1" applyProtection="1">
      <alignment horizontal="center" vertical="center"/>
      <protection/>
    </xf>
    <xf numFmtId="4" fontId="2" fillId="0" borderId="71" xfId="237" applyNumberFormat="1" applyFont="1" applyBorder="1" applyAlignment="1" applyProtection="1">
      <alignment horizontal="center" vertical="center"/>
      <protection/>
    </xf>
    <xf numFmtId="0" fontId="2" fillId="0" borderId="70" xfId="237" applyNumberFormat="1" applyFont="1" applyBorder="1" applyAlignment="1" applyProtection="1">
      <alignment horizontal="center" vertical="top"/>
      <protection/>
    </xf>
    <xf numFmtId="0" fontId="2" fillId="0" borderId="73" xfId="237" applyNumberFormat="1" applyFont="1" applyBorder="1" applyAlignment="1" applyProtection="1">
      <alignment horizontal="center" vertical="top"/>
      <protection/>
    </xf>
    <xf numFmtId="0" fontId="2" fillId="0" borderId="71" xfId="237" applyNumberFormat="1" applyFont="1" applyBorder="1" applyAlignment="1" applyProtection="1">
      <alignment horizontal="center" vertical="top"/>
      <protection/>
    </xf>
    <xf numFmtId="44" fontId="0" fillId="0" borderId="70" xfId="248" applyFont="1" applyBorder="1" applyAlignment="1" applyProtection="1">
      <alignment horizontal="center" vertical="top"/>
      <protection/>
    </xf>
    <xf numFmtId="44" fontId="0" fillId="0" borderId="73" xfId="248" applyFont="1" applyBorder="1" applyAlignment="1" applyProtection="1">
      <alignment horizontal="center" vertical="top"/>
      <protection/>
    </xf>
    <xf numFmtId="44" fontId="0" fillId="0" borderId="71" xfId="248" applyFont="1" applyBorder="1" applyAlignment="1" applyProtection="1">
      <alignment horizontal="center" vertical="top"/>
      <protection/>
    </xf>
    <xf numFmtId="0" fontId="2" fillId="0" borderId="70" xfId="237" applyNumberFormat="1" applyFont="1" applyFill="1" applyBorder="1" applyAlignment="1" applyProtection="1">
      <alignment horizontal="center" vertical="top"/>
      <protection/>
    </xf>
    <xf numFmtId="0" fontId="2" fillId="0" borderId="73" xfId="237" applyNumberFormat="1" applyFont="1" applyFill="1" applyBorder="1" applyAlignment="1" applyProtection="1">
      <alignment horizontal="center" vertical="top"/>
      <protection/>
    </xf>
    <xf numFmtId="0" fontId="2" fillId="0" borderId="71" xfId="237" applyNumberFormat="1" applyFont="1" applyFill="1" applyBorder="1" applyAlignment="1" applyProtection="1">
      <alignment horizontal="center" vertical="top"/>
      <protection/>
    </xf>
    <xf numFmtId="0" fontId="16" fillId="55" borderId="22" xfId="0" applyFont="1" applyFill="1" applyBorder="1" applyAlignment="1" applyProtection="1">
      <alignment horizontal="center" vertical="center" wrapText="1"/>
      <protection/>
    </xf>
    <xf numFmtId="0" fontId="16" fillId="55" borderId="0" xfId="0" applyFont="1" applyFill="1" applyBorder="1" applyAlignment="1" applyProtection="1">
      <alignment horizontal="center" vertical="center" wrapText="1"/>
      <protection/>
    </xf>
  </cellXfs>
  <cellStyles count="238">
    <cellStyle name="Normal" xfId="0"/>
    <cellStyle name="&#13;&#10;JournalTemplate=C:\COMFO\CTALK\JOURSTD.TPL&#13;&#10;LbStateAddress=3 3 0 251 1 89 2 311&#13;&#10;LbStateJou"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Berekening" xfId="41"/>
    <cellStyle name="Calculation" xfId="42"/>
    <cellStyle name="Check Cell" xfId="43"/>
    <cellStyle name="Comma 2" xfId="44"/>
    <cellStyle name="Controlecel" xfId="45"/>
    <cellStyle name="Euro" xfId="46"/>
    <cellStyle name="Explanatory Text" xfId="47"/>
    <cellStyle name="Gekoppelde cel" xfId="48"/>
    <cellStyle name="Followed Hyperlink" xfId="49"/>
    <cellStyle name="Goed" xfId="50"/>
    <cellStyle name="Good" xfId="51"/>
    <cellStyle name="Heading 1" xfId="52"/>
    <cellStyle name="Heading 2" xfId="53"/>
    <cellStyle name="Heading 3" xfId="54"/>
    <cellStyle name="Heading 4" xfId="55"/>
    <cellStyle name="Hyperlink" xfId="56"/>
    <cellStyle name="Input" xfId="57"/>
    <cellStyle name="Invoer" xfId="58"/>
    <cellStyle name="Comma" xfId="59"/>
    <cellStyle name="Comma [0]" xfId="60"/>
    <cellStyle name="Komma 2" xfId="61"/>
    <cellStyle name="Komma 3" xfId="62"/>
    <cellStyle name="Kop 1" xfId="63"/>
    <cellStyle name="Kop 2" xfId="64"/>
    <cellStyle name="Kop 3" xfId="65"/>
    <cellStyle name="Kop 4" xfId="66"/>
    <cellStyle name="Linked Cell" xfId="67"/>
    <cellStyle name="Milliers 2" xfId="68"/>
    <cellStyle name="Milliers 5" xfId="69"/>
    <cellStyle name="Milliers 8" xfId="70"/>
    <cellStyle name="Neutraal" xfId="71"/>
    <cellStyle name="Neutral" xfId="72"/>
    <cellStyle name="Normal 10" xfId="73"/>
    <cellStyle name="Normal 13" xfId="74"/>
    <cellStyle name="Normal 14" xfId="75"/>
    <cellStyle name="Normal 15" xfId="76"/>
    <cellStyle name="Normal 16" xfId="77"/>
    <cellStyle name="Normal 17" xfId="78"/>
    <cellStyle name="Normal 18" xfId="79"/>
    <cellStyle name="Normal 19" xfId="80"/>
    <cellStyle name="Normal 2" xfId="81"/>
    <cellStyle name="Normal 2 11" xfId="82"/>
    <cellStyle name="Normal 2 12" xfId="83"/>
    <cellStyle name="Normal 2 13" xfId="84"/>
    <cellStyle name="Normal 2 2" xfId="85"/>
    <cellStyle name="Normal 2 2 2" xfId="86"/>
    <cellStyle name="Normal 20" xfId="87"/>
    <cellStyle name="Normal 21" xfId="88"/>
    <cellStyle name="Normal 22" xfId="89"/>
    <cellStyle name="Normal 23" xfId="90"/>
    <cellStyle name="Normal 24" xfId="91"/>
    <cellStyle name="Normal 25" xfId="92"/>
    <cellStyle name="Normal 26" xfId="93"/>
    <cellStyle name="Normal 27" xfId="94"/>
    <cellStyle name="Normal 28" xfId="95"/>
    <cellStyle name="Normal 29" xfId="96"/>
    <cellStyle name="Normal 3" xfId="97"/>
    <cellStyle name="Normal 3 2" xfId="98"/>
    <cellStyle name="Normal 3 3" xfId="99"/>
    <cellStyle name="Normal 30" xfId="100"/>
    <cellStyle name="Normal 31" xfId="101"/>
    <cellStyle name="Normal 32" xfId="102"/>
    <cellStyle name="Normal 33" xfId="103"/>
    <cellStyle name="Normal 34" xfId="104"/>
    <cellStyle name="Normal 35" xfId="105"/>
    <cellStyle name="Normal 36" xfId="106"/>
    <cellStyle name="Normal 37" xfId="107"/>
    <cellStyle name="Normal 38" xfId="108"/>
    <cellStyle name="Normal 39" xfId="109"/>
    <cellStyle name="Normal 4" xfId="110"/>
    <cellStyle name="Normal 40" xfId="111"/>
    <cellStyle name="Normal 41" xfId="112"/>
    <cellStyle name="Normal 42" xfId="113"/>
    <cellStyle name="Normal 43" xfId="114"/>
    <cellStyle name="Normal 44" xfId="115"/>
    <cellStyle name="Normal 45" xfId="116"/>
    <cellStyle name="Normal 46" xfId="117"/>
    <cellStyle name="Normal 47" xfId="118"/>
    <cellStyle name="Normal 48" xfId="119"/>
    <cellStyle name="Normal 49" xfId="120"/>
    <cellStyle name="Normal 50" xfId="121"/>
    <cellStyle name="Normal 51" xfId="122"/>
    <cellStyle name="Normal 52" xfId="123"/>
    <cellStyle name="Normal 53" xfId="124"/>
    <cellStyle name="Normal 54" xfId="125"/>
    <cellStyle name="Normal 56" xfId="126"/>
    <cellStyle name="Normal 57" xfId="127"/>
    <cellStyle name="Normal 58" xfId="128"/>
    <cellStyle name="Normal 59" xfId="129"/>
    <cellStyle name="Normal 60" xfId="130"/>
    <cellStyle name="Normal 61" xfId="131"/>
    <cellStyle name="Normal 62" xfId="132"/>
    <cellStyle name="Normal 63" xfId="133"/>
    <cellStyle name="Normal 64" xfId="134"/>
    <cellStyle name="Normal 65" xfId="135"/>
    <cellStyle name="Normal 66" xfId="136"/>
    <cellStyle name="Normal 67" xfId="137"/>
    <cellStyle name="Normal 68" xfId="138"/>
    <cellStyle name="Normal 69" xfId="139"/>
    <cellStyle name="Normal 70" xfId="140"/>
    <cellStyle name="Normal 71" xfId="141"/>
    <cellStyle name="Normal 72" xfId="142"/>
    <cellStyle name="Normal 73" xfId="143"/>
    <cellStyle name="Normal 74" xfId="144"/>
    <cellStyle name="Normal 75" xfId="145"/>
    <cellStyle name="Normal 76" xfId="146"/>
    <cellStyle name="Normal 77" xfId="147"/>
    <cellStyle name="Normal 78" xfId="148"/>
    <cellStyle name="Normal 79" xfId="149"/>
    <cellStyle name="Normal 80" xfId="150"/>
    <cellStyle name="Normal 81" xfId="151"/>
    <cellStyle name="Normal 82" xfId="152"/>
    <cellStyle name="Normal 83" xfId="153"/>
    <cellStyle name="Normal 84" xfId="154"/>
    <cellStyle name="Normal 85" xfId="155"/>
    <cellStyle name="Normal 86" xfId="156"/>
    <cellStyle name="Normal 87" xfId="157"/>
    <cellStyle name="Normal 88" xfId="158"/>
    <cellStyle name="Normal 89" xfId="159"/>
    <cellStyle name="Normal 9" xfId="160"/>
    <cellStyle name="Normal 90" xfId="161"/>
    <cellStyle name="Normal 91" xfId="162"/>
    <cellStyle name="Normal 92" xfId="163"/>
    <cellStyle name="Normal 93" xfId="164"/>
    <cellStyle name="Normal 94" xfId="165"/>
    <cellStyle name="Normal 95 2" xfId="166"/>
    <cellStyle name="Normal_IMEA" xfId="167"/>
    <cellStyle name="Note" xfId="168"/>
    <cellStyle name="Notitie" xfId="169"/>
    <cellStyle name="Ongeldig" xfId="170"/>
    <cellStyle name="Output" xfId="171"/>
    <cellStyle name="Percent 2" xfId="172"/>
    <cellStyle name="Pourcentage 2" xfId="173"/>
    <cellStyle name="Percent" xfId="174"/>
    <cellStyle name="Procent 2" xfId="175"/>
    <cellStyle name="Procent 3" xfId="176"/>
    <cellStyle name="Procent 4" xfId="177"/>
    <cellStyle name="Procent 5" xfId="178"/>
    <cellStyle name="SAPBEXaggData" xfId="179"/>
    <cellStyle name="SAPBEXaggDataEmph" xfId="180"/>
    <cellStyle name="SAPBEXaggItem" xfId="181"/>
    <cellStyle name="SAPBEXaggItemX" xfId="182"/>
    <cellStyle name="SAPBEXchaText" xfId="183"/>
    <cellStyle name="SAPBEXchaText 2" xfId="184"/>
    <cellStyle name="SAPBEXexcBad7" xfId="185"/>
    <cellStyle name="SAPBEXexcBad8" xfId="186"/>
    <cellStyle name="SAPBEXexcBad9" xfId="187"/>
    <cellStyle name="SAPBEXexcCritical4" xfId="188"/>
    <cellStyle name="SAPBEXexcCritical5" xfId="189"/>
    <cellStyle name="SAPBEXexcCritical6" xfId="190"/>
    <cellStyle name="SAPBEXexcGood1" xfId="191"/>
    <cellStyle name="SAPBEXexcGood2" xfId="192"/>
    <cellStyle name="SAPBEXexcGood3" xfId="193"/>
    <cellStyle name="SAPBEXfilterDrill" xfId="194"/>
    <cellStyle name="SAPBEXfilterItem" xfId="195"/>
    <cellStyle name="SAPBEXfilterText" xfId="196"/>
    <cellStyle name="SAPBEXformats" xfId="197"/>
    <cellStyle name="SAPBEXheaderItem" xfId="198"/>
    <cellStyle name="SAPBEXheaderText" xfId="199"/>
    <cellStyle name="SAPBEXHLevel0" xfId="200"/>
    <cellStyle name="SAPBEXHLevel0X" xfId="201"/>
    <cellStyle name="SAPBEXHLevel1" xfId="202"/>
    <cellStyle name="SAPBEXHLevel1X" xfId="203"/>
    <cellStyle name="SAPBEXHLevel2" xfId="204"/>
    <cellStyle name="SAPBEXHLevel2X" xfId="205"/>
    <cellStyle name="SAPBEXHLevel3" xfId="206"/>
    <cellStyle name="SAPBEXHLevel3X" xfId="207"/>
    <cellStyle name="SAPBEXinputData" xfId="208"/>
    <cellStyle name="SAPBEXresData" xfId="209"/>
    <cellStyle name="SAPBEXresDataEmph" xfId="210"/>
    <cellStyle name="SAPBEXresItem" xfId="211"/>
    <cellStyle name="SAPBEXresItemX" xfId="212"/>
    <cellStyle name="SAPBEXstdData" xfId="213"/>
    <cellStyle name="SAPBEXstdDataEmph" xfId="214"/>
    <cellStyle name="SAPBEXstdItem" xfId="215"/>
    <cellStyle name="SAPBEXstdItem 2" xfId="216"/>
    <cellStyle name="SAPBEXstdItemX" xfId="217"/>
    <cellStyle name="SAPBEXtitle" xfId="218"/>
    <cellStyle name="SAPBEXundefined" xfId="219"/>
    <cellStyle name="Sheet Title" xfId="220"/>
    <cellStyle name="Standaard 2" xfId="221"/>
    <cellStyle name="Standaard 2 2" xfId="222"/>
    <cellStyle name="Standaard 2 3" xfId="223"/>
    <cellStyle name="Standaard 2 4" xfId="224"/>
    <cellStyle name="Standaard 2_TarE2009_IVERLEK" xfId="225"/>
    <cellStyle name="Standaard 3" xfId="226"/>
    <cellStyle name="Standaard 3 2" xfId="227"/>
    <cellStyle name="Standaard 3 3" xfId="228"/>
    <cellStyle name="Standaard 4" xfId="229"/>
    <cellStyle name="Standaard 4 2" xfId="230"/>
    <cellStyle name="Standaard 4_TarE2009_IVERLEK" xfId="231"/>
    <cellStyle name="Standaard 5" xfId="232"/>
    <cellStyle name="Standaard 6" xfId="233"/>
    <cellStyle name="Standaard 7" xfId="234"/>
    <cellStyle name="Standaard 8" xfId="235"/>
    <cellStyle name="Standaard_20100727 Rekenmodel NE5R v1.9" xfId="236"/>
    <cellStyle name="Standaard_Balans IL-Glob. PLAU" xfId="237"/>
    <cellStyle name="Standaard_Balans IL-Glob. PLAU 2" xfId="238"/>
    <cellStyle name="Stijl 1" xfId="239"/>
    <cellStyle name="Style 1" xfId="240"/>
    <cellStyle name="Titel" xfId="241"/>
    <cellStyle name="Title" xfId="242"/>
    <cellStyle name="Totaal" xfId="243"/>
    <cellStyle name="Total" xfId="244"/>
    <cellStyle name="Uitvoer" xfId="245"/>
    <cellStyle name="Currency" xfId="246"/>
    <cellStyle name="Currency [0]" xfId="247"/>
    <cellStyle name="Valuta 2" xfId="248"/>
    <cellStyle name="Verklarende tekst" xfId="249"/>
    <cellStyle name="Waarschuwingstekst" xfId="250"/>
    <cellStyle name="Warning Text" xfId="251"/>
  </cellStyles>
  <dxfs count="36">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bgColor rgb="FFFF0000"/>
        </patternFill>
      </fill>
    </dxf>
    <dxf>
      <fill>
        <patternFill>
          <bgColor rgb="FF92D050"/>
        </patternFill>
      </fill>
    </dxf>
    <dxf>
      <fill>
        <patternFill patternType="lightUp"/>
      </fill>
    </dxf>
    <dxf>
      <fill>
        <patternFill patternType="lightUp"/>
      </fill>
    </dxf>
    <dxf>
      <fill>
        <patternFill patternType="lightUp"/>
      </fill>
    </dxf>
    <dxf>
      <fill>
        <patternFill>
          <bgColor rgb="FFFF0000"/>
        </patternFill>
      </fill>
    </dxf>
    <dxf>
      <fill>
        <patternFill>
          <bgColor rgb="FF92D050"/>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bgColor rgb="FFFF0000"/>
        </patternFill>
      </fill>
    </dxf>
    <dxf>
      <fill>
        <patternFill>
          <bgColor rgb="FF92D050"/>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bgColor indexed="10"/>
        </patternFill>
      </fill>
    </dxf>
    <dxf>
      <fill>
        <patternFill>
          <bgColor rgb="FF92D05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57150</xdr:colOff>
      <xdr:row>53</xdr:row>
      <xdr:rowOff>152400</xdr:rowOff>
    </xdr:from>
    <xdr:to>
      <xdr:col>14</xdr:col>
      <xdr:colOff>104775</xdr:colOff>
      <xdr:row>65</xdr:row>
      <xdr:rowOff>133350</xdr:rowOff>
    </xdr:to>
    <xdr:sp>
      <xdr:nvSpPr>
        <xdr:cNvPr id="1" name="AutoShape 2"/>
        <xdr:cNvSpPr>
          <a:spLocks/>
        </xdr:cNvSpPr>
      </xdr:nvSpPr>
      <xdr:spPr>
        <a:xfrm>
          <a:off x="14030325" y="9172575"/>
          <a:ext cx="47625" cy="19240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Marc%20-%20tarieven\TARIEVEN\Eandis%20informatie\cpi_hist1920_tcm325-6593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creg.be/F/Centers/OP/OP_EV/CREG/Dossier%202007/Nacalculatie/Nacalc20080215/Documents%20and%20Settings/htulpinck/Local%20Settings/Temporary%20Internet%20Files/OLK39B/Tariefvoorstel%20aansluitingen%202005"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Centers\OP\OP_EV\CREG\Dossier%202007\Nacalculatie\Nacalc20080215\Documents%20and%20Settings\htulpinck\Local%20Settings\Temporary%20Internet%20Files\OLK39B\Tariefvoorstel%20aansluitingen%202005"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creg.be/WINNT/Profiles/gck162/Temporary%20Internet%20Files/OLK262/Comparaison%20Article%2018%20par%20IM.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WINNT\Profiles\gck162\Temporary%20Internet%20Files\OLK262\Comparaison%20Article%2018%20par%20I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PI"/>
      <sheetName val="COEFF.XLS"/>
      <sheetName val="general index"/>
      <sheetName val="health index"/>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s>
    <sheetDataSet>
      <sheetData sheetId="12">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33.12</v>
          </cell>
        </row>
        <row r="200">
          <cell r="I200">
            <v>191</v>
          </cell>
        </row>
        <row r="201">
          <cell r="I201">
            <v>21.0957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 val="afsch %"/>
      <sheetName val="vertaaltabel CREG"/>
    </sheetNames>
    <sheetDataSet>
      <sheetData sheetId="12">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33.12</v>
          </cell>
        </row>
        <row r="200">
          <cell r="I200">
            <v>191</v>
          </cell>
        </row>
        <row r="201">
          <cell r="I201">
            <v>21.0957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udget 2003"/>
      <sheetName val="Budget 2004"/>
      <sheetName val="Codes des IM"/>
      <sheetName val="Résultats par IM &amp; par Groupe"/>
    </sheetNames>
    <sheetDataSet>
      <sheetData sheetId="2">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Kostenobjecten </v>
          </cell>
          <cell r="C194" t="str">
            <v>Objets de coûts </v>
          </cell>
          <cell r="D194" t="str">
            <v>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Nouveau raccordement - Adaptation / Renforcement </v>
          </cell>
          <cell r="D221" t="str">
            <v>Nouveau raccordement - Adaptation / Renforcement </v>
          </cell>
        </row>
        <row r="222">
          <cell r="A222">
            <v>229</v>
          </cell>
          <cell r="B222" t="str">
            <v>Gebruik meetapparatuur</v>
          </cell>
          <cell r="C222" t="str">
            <v>Utilisation d'un appareil de mesure </v>
          </cell>
          <cell r="D222" t="str">
            <v>Utilisation d'un appareil de mesure </v>
          </cell>
        </row>
        <row r="223">
          <cell r="A223">
            <v>230</v>
          </cell>
          <cell r="B223" t="str">
            <v>Gebruik uitrustingen voor transformatie of spanningsondersteuning</v>
          </cell>
          <cell r="C223" t="str">
            <v>Utilisation des équipements pour la transformation ou le soutien de la tension </v>
          </cell>
          <cell r="D223" t="str">
            <v>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Gestion système </v>
          </cell>
          <cell r="D227" t="str">
            <v>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Prélèvement forfaitaire d'énergie réactive </v>
          </cell>
          <cell r="D229" t="str">
            <v>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I. Bedrijfsopbrengsten</v>
          </cell>
          <cell r="C284" t="str">
            <v>   I. Ventes et prestations</v>
          </cell>
          <cell r="D284" t="str">
            <v>   I. Ventes et prestations</v>
          </cell>
        </row>
        <row r="285">
          <cell r="A285">
            <v>402</v>
          </cell>
          <cell r="B285" t="str">
            <v>       A. Omzet </v>
          </cell>
          <cell r="C285" t="str">
            <v>       A. Chiffre d'affaires </v>
          </cell>
          <cell r="D285" t="str">
            <v>       A. Chiffre d'affaires </v>
          </cell>
        </row>
        <row r="286">
          <cell r="A286">
            <v>403</v>
          </cell>
          <cell r="B286" t="str">
            <v>       B. Wijziging in de voorraad goederen bewerking en gereed product en in bestellingen in uitvoering </v>
          </cell>
          <cell r="C286" t="str">
            <v>       B. Variation des en-cours de fabrication, des produits finis et des commandes en cours d'exécution</v>
          </cell>
          <cell r="D286" t="str">
            <v>       B. Variation des en-cours de fabrication, des produits finis et des commandes en cours d'exécution</v>
          </cell>
        </row>
        <row r="287">
          <cell r="A287">
            <v>404</v>
          </cell>
          <cell r="B287" t="str">
            <v>       C. Geproduceerde vaste activa </v>
          </cell>
          <cell r="C287" t="str">
            <v>       C. Production immobilisée</v>
          </cell>
          <cell r="D287" t="str">
            <v>       C. Production immobilisée</v>
          </cell>
        </row>
        <row r="288">
          <cell r="A288">
            <v>405</v>
          </cell>
          <cell r="B288" t="str">
            <v>       D. Andere bedrijfsopbrengsten </v>
          </cell>
          <cell r="C288" t="str">
            <v>       D. Autres produits d'exploitation </v>
          </cell>
          <cell r="D288" t="str">
            <v>       D. Autres produits d'exploitation </v>
          </cell>
        </row>
        <row r="289">
          <cell r="A289">
            <v>406</v>
          </cell>
          <cell r="B289" t="str">
            <v>   II. Bedrijfskosten</v>
          </cell>
          <cell r="C289" t="str">
            <v>   II. Coût des ventes et prestations</v>
          </cell>
          <cell r="D289" t="str">
            <v>   II. Coût des ventes et prestations</v>
          </cell>
        </row>
        <row r="290">
          <cell r="A290">
            <v>407</v>
          </cell>
          <cell r="B290" t="str">
            <v>       A. Handelsgoederen, grond- en hulp stoffen</v>
          </cell>
          <cell r="C290" t="str">
            <v>       A. Approvisionnements et marchandises</v>
          </cell>
          <cell r="D290" t="str">
            <v>       A. Approvisionnements et marchandises</v>
          </cell>
        </row>
        <row r="291">
          <cell r="A291">
            <v>408</v>
          </cell>
          <cell r="B291" t="str">
            <v>          1. Inkopen</v>
          </cell>
          <cell r="C291" t="str">
            <v>          1. Achats</v>
          </cell>
          <cell r="D291" t="str">
            <v>          1. Achats</v>
          </cell>
        </row>
        <row r="292">
          <cell r="A292">
            <v>409</v>
          </cell>
          <cell r="B292" t="str">
            <v>          2. Wijziging in de voorraad</v>
          </cell>
          <cell r="C292" t="str">
            <v>          2. Variation des stocks</v>
          </cell>
          <cell r="D292" t="str">
            <v>          2. Variation des stocks</v>
          </cell>
        </row>
        <row r="293">
          <cell r="A293">
            <v>410</v>
          </cell>
          <cell r="B293" t="str">
            <v>       B. Diensten en diverse goederen</v>
          </cell>
          <cell r="C293" t="str">
            <v>       B. Services et biens divers</v>
          </cell>
          <cell r="D293" t="str">
            <v>       B. Services et biens divers</v>
          </cell>
        </row>
        <row r="294">
          <cell r="A294">
            <v>411</v>
          </cell>
          <cell r="B294" t="str">
            <v>       C. Bezoldigingen, sociale lasten en pensioenen</v>
          </cell>
          <cell r="C294" t="str">
            <v>       C. Rémunérations, charges sociales et pensions</v>
          </cell>
          <cell r="D294" t="str">
            <v>       C. Rémunérations, charges sociales et pensions</v>
          </cell>
        </row>
        <row r="295">
          <cell r="A295">
            <v>412</v>
          </cell>
          <cell r="B295" t="str">
            <v>       D. Afschrijvingen en waardeverminderingen op oprichtingskosten, op immateriële en materiële vaste activa</v>
          </cell>
          <cell r="C295" t="str">
            <v>       D. Amortissements et réductions de valeur sur frais d'établissement, sur immob. incorporelles et corporelles</v>
          </cell>
          <cell r="D295" t="str">
            <v>       D. Amortissements et réductions de valeur sur frais d'établissement, sur immob. incorporelles et corporelles</v>
          </cell>
        </row>
        <row r="296">
          <cell r="A296">
            <v>413</v>
          </cell>
          <cell r="B296" t="str">
            <v>       E. Waardeverminderingen op voorraden, bestellingen in uitvoering en handelsvorderingen (toevoegingen +, terugnemingen -)</v>
          </cell>
          <cell r="C296" t="str">
            <v>       E. Réductions de valeur sur stocks, sur commandes en cours d'exécution et sur créances commerciales</v>
          </cell>
          <cell r="D296" t="str">
            <v>       E. Réductions de valeur sur stocks, sur commandes en cours d'exécution et sur créances commerciales</v>
          </cell>
        </row>
        <row r="297">
          <cell r="A297">
            <v>414</v>
          </cell>
          <cell r="B297" t="str">
            <v>       F. Voorzieningen voor risico's en kosten (toevoegingen +, bestedingen en terugnemingen -)</v>
          </cell>
          <cell r="C297" t="str">
            <v>       F. Provisions pour risques et charges</v>
          </cell>
          <cell r="D297" t="str">
            <v>       F. Provisions pour risques et charges</v>
          </cell>
        </row>
        <row r="298">
          <cell r="A298">
            <v>415</v>
          </cell>
          <cell r="B298" t="str">
            <v>       G. Andere bedrijfskosten</v>
          </cell>
          <cell r="C298" t="str">
            <v>       G. Autres charges d'exploit</v>
          </cell>
          <cell r="D298" t="str">
            <v>       G. Autres charges d'exploit</v>
          </cell>
        </row>
        <row r="299">
          <cell r="A299">
            <v>416</v>
          </cell>
          <cell r="B299" t="str">
            <v>       H. Als herstructureringskosten geactiveerde bedrijfskosten</v>
          </cell>
          <cell r="C299" t="str">
            <v>       H. Charges d'exploit. portées à l'actif au titre de frais de restructur.</v>
          </cell>
          <cell r="D299" t="str">
            <v>       H. Charges d'exploit. portées à l'actif au titre de frais de restructur.</v>
          </cell>
        </row>
        <row r="300">
          <cell r="A300">
            <v>417</v>
          </cell>
          <cell r="B300" t="str">
            <v>  III. Bedrijfswinst</v>
          </cell>
          <cell r="C300" t="str">
            <v>  III. Bénéfice d'exploitation</v>
          </cell>
          <cell r="D300" t="str">
            <v>  III. Bénéfice d'exploitation</v>
          </cell>
        </row>
        <row r="301">
          <cell r="A301">
            <v>418</v>
          </cell>
          <cell r="B301" t="str">
            <v>.      Bedrijfsverlies</v>
          </cell>
          <cell r="C301" t="str">
            <v>       Perte d'exploitation</v>
          </cell>
          <cell r="D301" t="str">
            <v>       Perte d'exploitation</v>
          </cell>
        </row>
        <row r="302">
          <cell r="A302">
            <v>419</v>
          </cell>
          <cell r="B302" t="str">
            <v>    IV. Financiële opbrengsten</v>
          </cell>
          <cell r="C302" t="str">
            <v>   IV. Produits financiers</v>
          </cell>
          <cell r="D302" t="str">
            <v>   IV. Produits financiers</v>
          </cell>
        </row>
        <row r="303">
          <cell r="A303">
            <v>420</v>
          </cell>
          <cell r="B303" t="str">
            <v>       A. Opbrengsten uit financiële vaste activa</v>
          </cell>
          <cell r="C303" t="str">
            <v>       A. Produits des immobilisations financières</v>
          </cell>
          <cell r="D303" t="str">
            <v>       A. Produits des immobilisations financières</v>
          </cell>
        </row>
        <row r="304">
          <cell r="A304">
            <v>421</v>
          </cell>
          <cell r="B304" t="str">
            <v>       B. Opbrengsten uit vlottende activa</v>
          </cell>
          <cell r="C304" t="str">
            <v>       B. Produits des actifs circulants</v>
          </cell>
          <cell r="D304" t="str">
            <v>       B. Produits des actifs circulants</v>
          </cell>
        </row>
        <row r="305">
          <cell r="A305">
            <v>422</v>
          </cell>
          <cell r="B305" t="str">
            <v>       C. Andere financiële opbrengsten</v>
          </cell>
          <cell r="C305" t="str">
            <v>       C. Autres produits financiers</v>
          </cell>
          <cell r="D305" t="str">
            <v>       C. Autres produits financiers</v>
          </cell>
        </row>
        <row r="306">
          <cell r="A306">
            <v>423</v>
          </cell>
          <cell r="B306" t="str">
            <v>    V. Financiële kosten</v>
          </cell>
          <cell r="C306" t="str">
            <v>    V. Charges financières</v>
          </cell>
          <cell r="D306" t="str">
            <v>    V. Charges financières</v>
          </cell>
        </row>
        <row r="307">
          <cell r="A307">
            <v>424</v>
          </cell>
          <cell r="B307" t="str">
            <v>       A. Kosten van schulden</v>
          </cell>
          <cell r="C307" t="str">
            <v>       A. Charges des dettes</v>
          </cell>
          <cell r="D307" t="str">
            <v>       A. Charges des dettes</v>
          </cell>
        </row>
        <row r="308">
          <cell r="A308">
            <v>425</v>
          </cell>
          <cell r="B308" t="str">
            <v>       B. Waardeverminderingen op andere vlottende activa dan bedoeld onder II.E</v>
          </cell>
          <cell r="C308" t="str">
            <v>       B. Réductions de valeur sur actifs circulants autres que ceux visés sub. II.E.</v>
          </cell>
          <cell r="D308" t="str">
            <v>       B. Réductions de valeur sur actifs circulants autres que ceux visés sub. II.E.</v>
          </cell>
        </row>
        <row r="309">
          <cell r="A309">
            <v>426</v>
          </cell>
          <cell r="B309" t="str">
            <v>       C. Andere financiële kosten </v>
          </cell>
          <cell r="C309" t="str">
            <v>       C. Autres charges financières</v>
          </cell>
          <cell r="D309" t="str">
            <v>       C. Autres charges financières</v>
          </cell>
        </row>
        <row r="310">
          <cell r="A310">
            <v>427</v>
          </cell>
          <cell r="B310" t="str">
            <v>   VI. Winst uit de gewone bedrijfsuitoefening, vóór belasting</v>
          </cell>
          <cell r="C310" t="str">
            <v>   VI. Bénéfice courant  avant impôts</v>
          </cell>
          <cell r="D310" t="str">
            <v>   VI. Bénéfice courant  avant impôts</v>
          </cell>
        </row>
        <row r="311">
          <cell r="A311">
            <v>428</v>
          </cell>
          <cell r="B311" t="str">
            <v>       Verlies uit de gewone bedrijfsuitoefening, vóór belasting</v>
          </cell>
          <cell r="C311" t="str">
            <v>       Perte courante avant impôts</v>
          </cell>
          <cell r="D311" t="str">
            <v>       Perte courante avant impôts</v>
          </cell>
        </row>
        <row r="312">
          <cell r="A312">
            <v>429</v>
          </cell>
          <cell r="B312" t="str">
            <v>  VII. Uitzonderlijke opbrengsten</v>
          </cell>
          <cell r="C312" t="str">
            <v>  VII. Produits exceptionnels</v>
          </cell>
          <cell r="D312" t="str">
            <v>  VII. Produits exceptionnels</v>
          </cell>
        </row>
        <row r="313">
          <cell r="A313">
            <v>430</v>
          </cell>
          <cell r="B313" t="str">
            <v>       A. Terugneming van afschrijvingen en van waardeverminderingen op immateriële en materiële vaste activa</v>
          </cell>
          <cell r="C313" t="str">
            <v>       A. Reprises d'amortissements et de réductions de valeur sur immobilisations incorporelles et corporelles</v>
          </cell>
          <cell r="D313" t="str">
            <v>       A. Reprises d'amortissements et de réductions de valeur sur immobilisations incorporelles et corporelles</v>
          </cell>
        </row>
        <row r="314">
          <cell r="A314">
            <v>431</v>
          </cell>
          <cell r="B314" t="str">
            <v>       B. Terugneming van waardeverminderingen op financiële vaste activa</v>
          </cell>
          <cell r="C314" t="str">
            <v>       B. Reprises de réductions de valeur sur immobilisations financières</v>
          </cell>
          <cell r="D314" t="str">
            <v>       B. Reprises de réductions de valeur sur immobilisations financières</v>
          </cell>
        </row>
        <row r="315">
          <cell r="A315">
            <v>432</v>
          </cell>
          <cell r="B315" t="str">
            <v>       C. Terugneming van voorzieningen voor uitzonderlijke risico's en kosten</v>
          </cell>
          <cell r="C315" t="str">
            <v>       C. Reprises de provisions pour risques et charges exceptionnels</v>
          </cell>
          <cell r="D315" t="str">
            <v>       C. Reprises de provisions pour risques et charges exceptionnels</v>
          </cell>
        </row>
        <row r="316">
          <cell r="A316">
            <v>433</v>
          </cell>
          <cell r="B316" t="str">
            <v>       D. Meerwaarden bij de realisatie van vaste activa</v>
          </cell>
          <cell r="C316" t="str">
            <v>       D. Plus-values sur réalisation d'actifs immobilisés</v>
          </cell>
          <cell r="D316" t="str">
            <v>       D. Plus-values sur réalisation d'actifs immobilisés</v>
          </cell>
        </row>
        <row r="317">
          <cell r="A317">
            <v>434</v>
          </cell>
          <cell r="B317" t="str">
            <v>       E. Andere uitzonderlijke opbrengsten</v>
          </cell>
          <cell r="C317" t="str">
            <v>       E. Autres produits exceptionnels</v>
          </cell>
          <cell r="D317" t="str">
            <v>       E. Autres produits exceptionnels</v>
          </cell>
        </row>
        <row r="318">
          <cell r="A318">
            <v>435</v>
          </cell>
          <cell r="B318" t="str">
            <v>VIII. Uitzonderlijke kosten</v>
          </cell>
          <cell r="C318" t="str">
            <v> VIII. Charges exceptionnelles.</v>
          </cell>
          <cell r="D318" t="str">
            <v> VIII. Charges exceptionnelles.</v>
          </cell>
        </row>
        <row r="319">
          <cell r="A319">
            <v>436</v>
          </cell>
          <cell r="B319" t="str">
            <v>       A. Uitzonderlijke afschrijvingen en waardeverminderingen op oprichtingskosten, op immateriële en materiële vaste activa</v>
          </cell>
          <cell r="C319" t="str">
            <v>       A. Amortissements et réductions de valeur exceptionnels sur frais d'établissement, sur immobilisations incorporelles et corporelles</v>
          </cell>
          <cell r="D319" t="str">
            <v>       A. Amortissements et réductions de valeur exceptionnels sur frais d'établissement, sur immobilisations incorporelles et corporelles</v>
          </cell>
        </row>
        <row r="320">
          <cell r="A320">
            <v>437</v>
          </cell>
          <cell r="B320" t="str">
            <v>       B. Waardeverminderingen op financiële vaste activa</v>
          </cell>
          <cell r="C320" t="str">
            <v>       B. Réductions de valeur sur immobilisations financières </v>
          </cell>
          <cell r="D320" t="str">
            <v>       B. Réductions de valeur sur immobilisations financières </v>
          </cell>
        </row>
        <row r="321">
          <cell r="A321">
            <v>438</v>
          </cell>
          <cell r="B321" t="str">
            <v>       C. Voorzieningen voor uitzonderlijke risico's en kosten (toevoegingen +, bestedingen -)</v>
          </cell>
          <cell r="C321" t="str">
            <v>       C. Provisions pour risques et charges exceptionnels</v>
          </cell>
          <cell r="D321" t="str">
            <v>       C. Provisions pour risques et charges exceptionnels</v>
          </cell>
        </row>
        <row r="322">
          <cell r="A322">
            <v>439</v>
          </cell>
          <cell r="B322" t="str">
            <v>       D. Minderwaarden bij de realisatie van vaste activa</v>
          </cell>
          <cell r="C322" t="str">
            <v>       D. Moins-values sur réalisation d'actifs immobilisés </v>
          </cell>
          <cell r="D322" t="str">
            <v>       D. Moins-values sur réalisation d'actifs immobilisés </v>
          </cell>
        </row>
        <row r="323">
          <cell r="A323">
            <v>440</v>
          </cell>
          <cell r="B323" t="str">
            <v>       E. Andere uitzonderlijke kosten</v>
          </cell>
          <cell r="C323" t="str">
            <v>       E. Autres charges exceptionnelles</v>
          </cell>
          <cell r="D323" t="str">
            <v>       E. Autres charges exceptionnelles</v>
          </cell>
        </row>
        <row r="324">
          <cell r="A324">
            <v>441</v>
          </cell>
          <cell r="B324" t="str">
            <v>       F. Als herstructureringskosten geactiveerde uitzonderlijke kosten (-)</v>
          </cell>
          <cell r="C324" t="str">
            <v>       F. Charges exceptionnelles portées à l'actif au titre de frais de restructuration (-)</v>
          </cell>
          <cell r="D324" t="str">
            <v>       F. Charges exceptionnelles portées à l'actif au titre de frais de restructuration (-)</v>
          </cell>
        </row>
        <row r="325">
          <cell r="A325">
            <v>442</v>
          </cell>
          <cell r="B325" t="str">
            <v>   IX. Winst van het boekjaar vóór belasting</v>
          </cell>
          <cell r="C325" t="str">
            <v>   IX. Bénéfice de l'exercice avant impôts</v>
          </cell>
          <cell r="D325" t="str">
            <v>   IX. Bénéfice de l'exercice avant impôts</v>
          </cell>
        </row>
        <row r="326">
          <cell r="A326">
            <v>443</v>
          </cell>
          <cell r="B326" t="str">
            <v>        Verlies van het boekj. vóór belasting</v>
          </cell>
          <cell r="C326" t="str">
            <v>       Perte de l'exercice avant impôts</v>
          </cell>
          <cell r="D326" t="str">
            <v>       Perte de l'exercice avant impôts</v>
          </cell>
        </row>
        <row r="327">
          <cell r="A327">
            <v>444</v>
          </cell>
          <cell r="B327" t="str">
            <v>   IX bis. A. Onttrekking aan de uitgestelde belastingen</v>
          </cell>
          <cell r="C327" t="str">
            <v>   IX bis. A. Prélèvements sur les impôts différés      </v>
          </cell>
          <cell r="D327" t="str">
            <v>   IX bis. A. Prélèvements sur les impôts différés      </v>
          </cell>
        </row>
        <row r="328">
          <cell r="A328">
            <v>445</v>
          </cell>
          <cell r="B328" t="str">
            <v>           B. Overboeking naar de uitgestelde belastingen</v>
          </cell>
          <cell r="C328" t="str">
            <v>           B. Transfert aux impôts différés        </v>
          </cell>
          <cell r="D328" t="str">
            <v>           B. Transfert aux impôts différés        </v>
          </cell>
        </row>
        <row r="329">
          <cell r="A329">
            <v>446</v>
          </cell>
          <cell r="B329" t="str">
            <v>    X. Belastingen op het resultaat</v>
          </cell>
          <cell r="C329" t="str">
            <v>    X. Impôts sur le résultat        </v>
          </cell>
          <cell r="D329" t="str">
            <v>    X. Impôts sur le résultat        </v>
          </cell>
        </row>
        <row r="330">
          <cell r="A330">
            <v>447</v>
          </cell>
          <cell r="B330" t="str">
            <v>       A. Belastingen</v>
          </cell>
          <cell r="C330" t="str">
            <v>       A. Impôts</v>
          </cell>
          <cell r="D330" t="str">
            <v>       A. Impôts</v>
          </cell>
        </row>
        <row r="331">
          <cell r="A331">
            <v>448</v>
          </cell>
          <cell r="B331" t="str">
            <v>       B. Regularisering van belastingen en terugneming van voorzieningen voor belastingen</v>
          </cell>
          <cell r="C331" t="str">
            <v>       B. Régularisations d'impôts et reprises de provisions fiscales          </v>
          </cell>
          <cell r="D331" t="str">
            <v>       B. Régularisations d'impôts et reprises de provisions fiscales          </v>
          </cell>
        </row>
        <row r="332">
          <cell r="A332">
            <v>449</v>
          </cell>
          <cell r="B332" t="str">
            <v>   XI. Winst van het boekjaar</v>
          </cell>
          <cell r="C332" t="str">
            <v>   XI. Bénéfice de l'exercice        </v>
          </cell>
          <cell r="D332" t="str">
            <v>   XI. Bénéfice de l'exercice        </v>
          </cell>
        </row>
        <row r="333">
          <cell r="A333">
            <v>450</v>
          </cell>
          <cell r="B333" t="str">
            <v>       Verlies van het boekjaar</v>
          </cell>
          <cell r="C333" t="str">
            <v>       Perte de l'exercice         </v>
          </cell>
          <cell r="D333" t="str">
            <v>       Perte de l'exercice         </v>
          </cell>
        </row>
        <row r="334">
          <cell r="A334">
            <v>451</v>
          </cell>
          <cell r="B334" t="str">
            <v>  XII. Onttrekking aan de belastingvrije reserves</v>
          </cell>
          <cell r="C334" t="str">
            <v>  XII. Prélèvements sur les réserves immunisées</v>
          </cell>
          <cell r="D334" t="str">
            <v>  XII. Prélèvements sur les réserves immunisées</v>
          </cell>
        </row>
        <row r="335">
          <cell r="A335">
            <v>452</v>
          </cell>
          <cell r="B335" t="str">
            <v>       Overboeking naar de belastingvrije reserves</v>
          </cell>
          <cell r="C335" t="str">
            <v>       Transfert aux réserves immunisées      </v>
          </cell>
          <cell r="D335" t="str">
            <v>       Transfert aux réserves immunisées      </v>
          </cell>
        </row>
        <row r="336">
          <cell r="A336">
            <v>453</v>
          </cell>
          <cell r="B336" t="str">
            <v> XIII. Te bestemmen winst van het boekjaar</v>
          </cell>
          <cell r="C336" t="str">
            <v> XIII. Bénéfice de l'exercice à affecter</v>
          </cell>
          <cell r="D336" t="str">
            <v> XIII. Bénéfice de l'exercice à affecter</v>
          </cell>
        </row>
        <row r="337">
          <cell r="A337">
            <v>454</v>
          </cell>
          <cell r="B337" t="str">
            <v>       Te verwerken verlies van het boekjaar</v>
          </cell>
          <cell r="C337" t="str">
            <v>       Perte de l'exercice à affecter</v>
          </cell>
          <cell r="D337" t="str">
            <v>       Perte de l'exercice à affecter</v>
          </cell>
        </row>
        <row r="338">
          <cell r="A338">
            <v>455</v>
          </cell>
          <cell r="D338">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udget 2003"/>
      <sheetName val="Budget 2004"/>
      <sheetName val="Codes des IM"/>
      <sheetName val="Résultats par IM &amp; par Groupe"/>
      <sheetName val="Artikellijst"/>
    </sheetNames>
    <sheetDataSet>
      <sheetData sheetId="2">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Kostenobjecten </v>
          </cell>
          <cell r="C194" t="str">
            <v>Objets de coûts </v>
          </cell>
          <cell r="D194" t="str">
            <v>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Nouveau raccordement - Adaptation / Renforcement </v>
          </cell>
          <cell r="D221" t="str">
            <v>Nouveau raccordement - Adaptation / Renforcement </v>
          </cell>
        </row>
        <row r="222">
          <cell r="A222">
            <v>229</v>
          </cell>
          <cell r="B222" t="str">
            <v>Gebruik meetapparatuur</v>
          </cell>
          <cell r="C222" t="str">
            <v>Utilisation d'un appareil de mesure </v>
          </cell>
          <cell r="D222" t="str">
            <v>Utilisation d'un appareil de mesure </v>
          </cell>
        </row>
        <row r="223">
          <cell r="A223">
            <v>230</v>
          </cell>
          <cell r="B223" t="str">
            <v>Gebruik uitrustingen voor transformatie of spanningsondersteuning</v>
          </cell>
          <cell r="C223" t="str">
            <v>Utilisation des équipements pour la transformation ou le soutien de la tension </v>
          </cell>
          <cell r="D223" t="str">
            <v>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Gestion système </v>
          </cell>
          <cell r="D227" t="str">
            <v>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Prélèvement forfaitaire d'énergie réactive </v>
          </cell>
          <cell r="D229" t="str">
            <v>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I. Bedrijfsopbrengsten</v>
          </cell>
          <cell r="C284" t="str">
            <v>   I. Ventes et prestations</v>
          </cell>
          <cell r="D284" t="str">
            <v>   I. Ventes et prestations</v>
          </cell>
        </row>
        <row r="285">
          <cell r="A285">
            <v>402</v>
          </cell>
          <cell r="B285" t="str">
            <v>       A. Omzet </v>
          </cell>
          <cell r="C285" t="str">
            <v>       A. Chiffre d'affaires </v>
          </cell>
          <cell r="D285" t="str">
            <v>       A. Chiffre d'affaires </v>
          </cell>
        </row>
        <row r="286">
          <cell r="A286">
            <v>403</v>
          </cell>
          <cell r="B286" t="str">
            <v>       B. Wijziging in de voorraad goederen bewerking en gereed product en in bestellingen in uitvoering </v>
          </cell>
          <cell r="C286" t="str">
            <v>       B. Variation des en-cours de fabrication, des produits finis et des commandes en cours d'exécution</v>
          </cell>
          <cell r="D286" t="str">
            <v>       B. Variation des en-cours de fabrication, des produits finis et des commandes en cours d'exécution</v>
          </cell>
        </row>
        <row r="287">
          <cell r="A287">
            <v>404</v>
          </cell>
          <cell r="B287" t="str">
            <v>       C. Geproduceerde vaste activa </v>
          </cell>
          <cell r="C287" t="str">
            <v>       C. Production immobilisée</v>
          </cell>
          <cell r="D287" t="str">
            <v>       C. Production immobilisée</v>
          </cell>
        </row>
        <row r="288">
          <cell r="A288">
            <v>405</v>
          </cell>
          <cell r="B288" t="str">
            <v>       D. Andere bedrijfsopbrengsten </v>
          </cell>
          <cell r="C288" t="str">
            <v>       D. Autres produits d'exploitation </v>
          </cell>
          <cell r="D288" t="str">
            <v>       D. Autres produits d'exploitation </v>
          </cell>
        </row>
        <row r="289">
          <cell r="A289">
            <v>406</v>
          </cell>
          <cell r="B289" t="str">
            <v>   II. Bedrijfskosten</v>
          </cell>
          <cell r="C289" t="str">
            <v>   II. Coût des ventes et prestations</v>
          </cell>
          <cell r="D289" t="str">
            <v>   II. Coût des ventes et prestations</v>
          </cell>
        </row>
        <row r="290">
          <cell r="A290">
            <v>407</v>
          </cell>
          <cell r="B290" t="str">
            <v>       A. Handelsgoederen, grond- en hulp stoffen</v>
          </cell>
          <cell r="C290" t="str">
            <v>       A. Approvisionnements et marchandises</v>
          </cell>
          <cell r="D290" t="str">
            <v>       A. Approvisionnements et marchandises</v>
          </cell>
        </row>
        <row r="291">
          <cell r="A291">
            <v>408</v>
          </cell>
          <cell r="B291" t="str">
            <v>          1. Inkopen</v>
          </cell>
          <cell r="C291" t="str">
            <v>          1. Achats</v>
          </cell>
          <cell r="D291" t="str">
            <v>          1. Achats</v>
          </cell>
        </row>
        <row r="292">
          <cell r="A292">
            <v>409</v>
          </cell>
          <cell r="B292" t="str">
            <v>          2. Wijziging in de voorraad</v>
          </cell>
          <cell r="C292" t="str">
            <v>          2. Variation des stocks</v>
          </cell>
          <cell r="D292" t="str">
            <v>          2. Variation des stocks</v>
          </cell>
        </row>
        <row r="293">
          <cell r="A293">
            <v>410</v>
          </cell>
          <cell r="B293" t="str">
            <v>       B. Diensten en diverse goederen</v>
          </cell>
          <cell r="C293" t="str">
            <v>       B. Services et biens divers</v>
          </cell>
          <cell r="D293" t="str">
            <v>       B. Services et biens divers</v>
          </cell>
        </row>
        <row r="294">
          <cell r="A294">
            <v>411</v>
          </cell>
          <cell r="B294" t="str">
            <v>       C. Bezoldigingen, sociale lasten en pensioenen</v>
          </cell>
          <cell r="C294" t="str">
            <v>       C. Rémunérations, charges sociales et pensions</v>
          </cell>
          <cell r="D294" t="str">
            <v>       C. Rémunérations, charges sociales et pensions</v>
          </cell>
        </row>
        <row r="295">
          <cell r="A295">
            <v>412</v>
          </cell>
          <cell r="B295" t="str">
            <v>       D. Afschrijvingen en waardeverminderingen op oprichtingskosten, op immateriële en materiële vaste activa</v>
          </cell>
          <cell r="C295" t="str">
            <v>       D. Amortissements et réductions de valeur sur frais d'établissement, sur immob. incorporelles et corporelles</v>
          </cell>
          <cell r="D295" t="str">
            <v>       D. Amortissements et réductions de valeur sur frais d'établissement, sur immob. incorporelles et corporelles</v>
          </cell>
        </row>
        <row r="296">
          <cell r="A296">
            <v>413</v>
          </cell>
          <cell r="B296" t="str">
            <v>       E. Waardeverminderingen op voorraden, bestellingen in uitvoering en handelsvorderingen (toevoegingen +, terugnemingen -)</v>
          </cell>
          <cell r="C296" t="str">
            <v>       E. Réductions de valeur sur stocks, sur commandes en cours d'exécution et sur créances commerciales</v>
          </cell>
          <cell r="D296" t="str">
            <v>       E. Réductions de valeur sur stocks, sur commandes en cours d'exécution et sur créances commerciales</v>
          </cell>
        </row>
        <row r="297">
          <cell r="A297">
            <v>414</v>
          </cell>
          <cell r="B297" t="str">
            <v>       F. Voorzieningen voor risico's en kosten (toevoegingen +, bestedingen en terugnemingen -)</v>
          </cell>
          <cell r="C297" t="str">
            <v>       F. Provisions pour risques et charges</v>
          </cell>
          <cell r="D297" t="str">
            <v>       F. Provisions pour risques et charges</v>
          </cell>
        </row>
        <row r="298">
          <cell r="A298">
            <v>415</v>
          </cell>
          <cell r="B298" t="str">
            <v>       G. Andere bedrijfskosten</v>
          </cell>
          <cell r="C298" t="str">
            <v>       G. Autres charges d'exploit</v>
          </cell>
          <cell r="D298" t="str">
            <v>       G. Autres charges d'exploit</v>
          </cell>
        </row>
        <row r="299">
          <cell r="A299">
            <v>416</v>
          </cell>
          <cell r="B299" t="str">
            <v>       H. Als herstructureringskosten geactiveerde bedrijfskosten</v>
          </cell>
          <cell r="C299" t="str">
            <v>       H. Charges d'exploit. portées à l'actif au titre de frais de restructur.</v>
          </cell>
          <cell r="D299" t="str">
            <v>       H. Charges d'exploit. portées à l'actif au titre de frais de restructur.</v>
          </cell>
        </row>
        <row r="300">
          <cell r="A300">
            <v>417</v>
          </cell>
          <cell r="B300" t="str">
            <v>  III. Bedrijfswinst</v>
          </cell>
          <cell r="C300" t="str">
            <v>  III. Bénéfice d'exploitation</v>
          </cell>
          <cell r="D300" t="str">
            <v>  III. Bénéfice d'exploitation</v>
          </cell>
        </row>
        <row r="301">
          <cell r="A301">
            <v>418</v>
          </cell>
          <cell r="B301" t="str">
            <v>.      Bedrijfsverlies</v>
          </cell>
          <cell r="C301" t="str">
            <v>       Perte d'exploitation</v>
          </cell>
          <cell r="D301" t="str">
            <v>       Perte d'exploitation</v>
          </cell>
        </row>
        <row r="302">
          <cell r="A302">
            <v>419</v>
          </cell>
          <cell r="B302" t="str">
            <v>    IV. Financiële opbrengsten</v>
          </cell>
          <cell r="C302" t="str">
            <v>   IV. Produits financiers</v>
          </cell>
          <cell r="D302" t="str">
            <v>   IV. Produits financiers</v>
          </cell>
        </row>
        <row r="303">
          <cell r="A303">
            <v>420</v>
          </cell>
          <cell r="B303" t="str">
            <v>       A. Opbrengsten uit financiële vaste activa</v>
          </cell>
          <cell r="C303" t="str">
            <v>       A. Produits des immobilisations financières</v>
          </cell>
          <cell r="D303" t="str">
            <v>       A. Produits des immobilisations financières</v>
          </cell>
        </row>
        <row r="304">
          <cell r="A304">
            <v>421</v>
          </cell>
          <cell r="B304" t="str">
            <v>       B. Opbrengsten uit vlottende activa</v>
          </cell>
          <cell r="C304" t="str">
            <v>       B. Produits des actifs circulants</v>
          </cell>
          <cell r="D304" t="str">
            <v>       B. Produits des actifs circulants</v>
          </cell>
        </row>
        <row r="305">
          <cell r="A305">
            <v>422</v>
          </cell>
          <cell r="B305" t="str">
            <v>       C. Andere financiële opbrengsten</v>
          </cell>
          <cell r="C305" t="str">
            <v>       C. Autres produits financiers</v>
          </cell>
          <cell r="D305" t="str">
            <v>       C. Autres produits financiers</v>
          </cell>
        </row>
        <row r="306">
          <cell r="A306">
            <v>423</v>
          </cell>
          <cell r="B306" t="str">
            <v>    V. Financiële kosten</v>
          </cell>
          <cell r="C306" t="str">
            <v>    V. Charges financières</v>
          </cell>
          <cell r="D306" t="str">
            <v>    V. Charges financières</v>
          </cell>
        </row>
        <row r="307">
          <cell r="A307">
            <v>424</v>
          </cell>
          <cell r="B307" t="str">
            <v>       A. Kosten van schulden</v>
          </cell>
          <cell r="C307" t="str">
            <v>       A. Charges des dettes</v>
          </cell>
          <cell r="D307" t="str">
            <v>       A. Charges des dettes</v>
          </cell>
        </row>
        <row r="308">
          <cell r="A308">
            <v>425</v>
          </cell>
          <cell r="B308" t="str">
            <v>       B. Waardeverminderingen op andere vlottende activa dan bedoeld onder II.E</v>
          </cell>
          <cell r="C308" t="str">
            <v>       B. Réductions de valeur sur actifs circulants autres que ceux visés sub. II.E.</v>
          </cell>
          <cell r="D308" t="str">
            <v>       B. Réductions de valeur sur actifs circulants autres que ceux visés sub. II.E.</v>
          </cell>
        </row>
        <row r="309">
          <cell r="A309">
            <v>426</v>
          </cell>
          <cell r="B309" t="str">
            <v>       C. Andere financiële kosten </v>
          </cell>
          <cell r="C309" t="str">
            <v>       C. Autres charges financières</v>
          </cell>
          <cell r="D309" t="str">
            <v>       C. Autres charges financières</v>
          </cell>
        </row>
        <row r="310">
          <cell r="A310">
            <v>427</v>
          </cell>
          <cell r="B310" t="str">
            <v>   VI. Winst uit de gewone bedrijfsuitoefening, vóór belasting</v>
          </cell>
          <cell r="C310" t="str">
            <v>   VI. Bénéfice courant  avant impôts</v>
          </cell>
          <cell r="D310" t="str">
            <v>   VI. Bénéfice courant  avant impôts</v>
          </cell>
        </row>
        <row r="311">
          <cell r="A311">
            <v>428</v>
          </cell>
          <cell r="B311" t="str">
            <v>       Verlies uit de gewone bedrijfsuitoefening, vóór belasting</v>
          </cell>
          <cell r="C311" t="str">
            <v>       Perte courante avant impôts</v>
          </cell>
          <cell r="D311" t="str">
            <v>       Perte courante avant impôts</v>
          </cell>
        </row>
        <row r="312">
          <cell r="A312">
            <v>429</v>
          </cell>
          <cell r="B312" t="str">
            <v>  VII. Uitzonderlijke opbrengsten</v>
          </cell>
          <cell r="C312" t="str">
            <v>  VII. Produits exceptionnels</v>
          </cell>
          <cell r="D312" t="str">
            <v>  VII. Produits exceptionnels</v>
          </cell>
        </row>
        <row r="313">
          <cell r="A313">
            <v>430</v>
          </cell>
          <cell r="B313" t="str">
            <v>       A. Terugneming van afschrijvingen en van waardeverminderingen op immateriële en materiële vaste activa</v>
          </cell>
          <cell r="C313" t="str">
            <v>       A. Reprises d'amortissements et de réductions de valeur sur immobilisations incorporelles et corporelles</v>
          </cell>
          <cell r="D313" t="str">
            <v>       A. Reprises d'amortissements et de réductions de valeur sur immobilisations incorporelles et corporelles</v>
          </cell>
        </row>
        <row r="314">
          <cell r="A314">
            <v>431</v>
          </cell>
          <cell r="B314" t="str">
            <v>       B. Terugneming van waardeverminderingen op financiële vaste activa</v>
          </cell>
          <cell r="C314" t="str">
            <v>       B. Reprises de réductions de valeur sur immobilisations financières</v>
          </cell>
          <cell r="D314" t="str">
            <v>       B. Reprises de réductions de valeur sur immobilisations financières</v>
          </cell>
        </row>
        <row r="315">
          <cell r="A315">
            <v>432</v>
          </cell>
          <cell r="B315" t="str">
            <v>       C. Terugneming van voorzieningen voor uitzonderlijke risico's en kosten</v>
          </cell>
          <cell r="C315" t="str">
            <v>       C. Reprises de provisions pour risques et charges exceptionnels</v>
          </cell>
          <cell r="D315" t="str">
            <v>       C. Reprises de provisions pour risques et charges exceptionnels</v>
          </cell>
        </row>
        <row r="316">
          <cell r="A316">
            <v>433</v>
          </cell>
          <cell r="B316" t="str">
            <v>       D. Meerwaarden bij de realisatie van vaste activa</v>
          </cell>
          <cell r="C316" t="str">
            <v>       D. Plus-values sur réalisation d'actifs immobilisés</v>
          </cell>
          <cell r="D316" t="str">
            <v>       D. Plus-values sur réalisation d'actifs immobilisés</v>
          </cell>
        </row>
        <row r="317">
          <cell r="A317">
            <v>434</v>
          </cell>
          <cell r="B317" t="str">
            <v>       E. Andere uitzonderlijke opbrengsten</v>
          </cell>
          <cell r="C317" t="str">
            <v>       E. Autres produits exceptionnels</v>
          </cell>
          <cell r="D317" t="str">
            <v>       E. Autres produits exceptionnels</v>
          </cell>
        </row>
        <row r="318">
          <cell r="A318">
            <v>435</v>
          </cell>
          <cell r="B318" t="str">
            <v>VIII. Uitzonderlijke kosten</v>
          </cell>
          <cell r="C318" t="str">
            <v> VIII. Charges exceptionnelles.</v>
          </cell>
          <cell r="D318" t="str">
            <v> VIII. Charges exceptionnelles.</v>
          </cell>
        </row>
        <row r="319">
          <cell r="A319">
            <v>436</v>
          </cell>
          <cell r="B319" t="str">
            <v>       A. Uitzonderlijke afschrijvingen en waardeverminderingen op oprichtingskosten, op immateriële en materiële vaste activa</v>
          </cell>
          <cell r="C319" t="str">
            <v>       A. Amortissements et réductions de valeur exceptionnels sur frais d'établissement, sur immobilisations incorporelles et corporelles</v>
          </cell>
          <cell r="D319" t="str">
            <v>       A. Amortissements et réductions de valeur exceptionnels sur frais d'établissement, sur immobilisations incorporelles et corporelles</v>
          </cell>
        </row>
        <row r="320">
          <cell r="A320">
            <v>437</v>
          </cell>
          <cell r="B320" t="str">
            <v>       B. Waardeverminderingen op financiële vaste activa</v>
          </cell>
          <cell r="C320" t="str">
            <v>       B. Réductions de valeur sur immobilisations financières </v>
          </cell>
          <cell r="D320" t="str">
            <v>       B. Réductions de valeur sur immobilisations financières </v>
          </cell>
        </row>
        <row r="321">
          <cell r="A321">
            <v>438</v>
          </cell>
          <cell r="B321" t="str">
            <v>       C. Voorzieningen voor uitzonderlijke risico's en kosten (toevoegingen +, bestedingen -)</v>
          </cell>
          <cell r="C321" t="str">
            <v>       C. Provisions pour risques et charges exceptionnels</v>
          </cell>
          <cell r="D321" t="str">
            <v>       C. Provisions pour risques et charges exceptionnels</v>
          </cell>
        </row>
        <row r="322">
          <cell r="A322">
            <v>439</v>
          </cell>
          <cell r="B322" t="str">
            <v>       D. Minderwaarden bij de realisatie van vaste activa</v>
          </cell>
          <cell r="C322" t="str">
            <v>       D. Moins-values sur réalisation d'actifs immobilisés </v>
          </cell>
          <cell r="D322" t="str">
            <v>       D. Moins-values sur réalisation d'actifs immobilisés </v>
          </cell>
        </row>
        <row r="323">
          <cell r="A323">
            <v>440</v>
          </cell>
          <cell r="B323" t="str">
            <v>       E. Andere uitzonderlijke kosten</v>
          </cell>
          <cell r="C323" t="str">
            <v>       E. Autres charges exceptionnelles</v>
          </cell>
          <cell r="D323" t="str">
            <v>       E. Autres charges exceptionnelles</v>
          </cell>
        </row>
        <row r="324">
          <cell r="A324">
            <v>441</v>
          </cell>
          <cell r="B324" t="str">
            <v>       F. Als herstructureringskosten geactiveerde uitzonderlijke kosten (-)</v>
          </cell>
          <cell r="C324" t="str">
            <v>       F. Charges exceptionnelles portées à l'actif au titre de frais de restructuration (-)</v>
          </cell>
          <cell r="D324" t="str">
            <v>       F. Charges exceptionnelles portées à l'actif au titre de frais de restructuration (-)</v>
          </cell>
        </row>
        <row r="325">
          <cell r="A325">
            <v>442</v>
          </cell>
          <cell r="B325" t="str">
            <v>   IX. Winst van het boekjaar vóór belasting</v>
          </cell>
          <cell r="C325" t="str">
            <v>   IX. Bénéfice de l'exercice avant impôts</v>
          </cell>
          <cell r="D325" t="str">
            <v>   IX. Bénéfice de l'exercice avant impôts</v>
          </cell>
        </row>
        <row r="326">
          <cell r="A326">
            <v>443</v>
          </cell>
          <cell r="B326" t="str">
            <v>        Verlies van het boekj. vóór belasting</v>
          </cell>
          <cell r="C326" t="str">
            <v>       Perte de l'exercice avant impôts</v>
          </cell>
          <cell r="D326" t="str">
            <v>       Perte de l'exercice avant impôts</v>
          </cell>
        </row>
        <row r="327">
          <cell r="A327">
            <v>444</v>
          </cell>
          <cell r="B327" t="str">
            <v>   IX bis. A. Onttrekking aan de uitgestelde belastingen</v>
          </cell>
          <cell r="C327" t="str">
            <v>   IX bis. A. Prélèvements sur les impôts différés      </v>
          </cell>
          <cell r="D327" t="str">
            <v>   IX bis. A. Prélèvements sur les impôts différés      </v>
          </cell>
        </row>
        <row r="328">
          <cell r="A328">
            <v>445</v>
          </cell>
          <cell r="B328" t="str">
            <v>           B. Overboeking naar de uitgestelde belastingen</v>
          </cell>
          <cell r="C328" t="str">
            <v>           B. Transfert aux impôts différés        </v>
          </cell>
          <cell r="D328" t="str">
            <v>           B. Transfert aux impôts différés        </v>
          </cell>
        </row>
        <row r="329">
          <cell r="A329">
            <v>446</v>
          </cell>
          <cell r="B329" t="str">
            <v>    X. Belastingen op het resultaat</v>
          </cell>
          <cell r="C329" t="str">
            <v>    X. Impôts sur le résultat        </v>
          </cell>
          <cell r="D329" t="str">
            <v>    X. Impôts sur le résultat        </v>
          </cell>
        </row>
        <row r="330">
          <cell r="A330">
            <v>447</v>
          </cell>
          <cell r="B330" t="str">
            <v>       A. Belastingen</v>
          </cell>
          <cell r="C330" t="str">
            <v>       A. Impôts</v>
          </cell>
          <cell r="D330" t="str">
            <v>       A. Impôts</v>
          </cell>
        </row>
        <row r="331">
          <cell r="A331">
            <v>448</v>
          </cell>
          <cell r="B331" t="str">
            <v>       B. Regularisering van belastingen en terugneming van voorzieningen voor belastingen</v>
          </cell>
          <cell r="C331" t="str">
            <v>       B. Régularisations d'impôts et reprises de provisions fiscales          </v>
          </cell>
          <cell r="D331" t="str">
            <v>       B. Régularisations d'impôts et reprises de provisions fiscales          </v>
          </cell>
        </row>
        <row r="332">
          <cell r="A332">
            <v>449</v>
          </cell>
          <cell r="B332" t="str">
            <v>   XI. Winst van het boekjaar</v>
          </cell>
          <cell r="C332" t="str">
            <v>   XI. Bénéfice de l'exercice        </v>
          </cell>
          <cell r="D332" t="str">
            <v>   XI. Bénéfice de l'exercice        </v>
          </cell>
        </row>
        <row r="333">
          <cell r="A333">
            <v>450</v>
          </cell>
          <cell r="B333" t="str">
            <v>       Verlies van het boekjaar</v>
          </cell>
          <cell r="C333" t="str">
            <v>       Perte de l'exercice         </v>
          </cell>
          <cell r="D333" t="str">
            <v>       Perte de l'exercice         </v>
          </cell>
        </row>
        <row r="334">
          <cell r="A334">
            <v>451</v>
          </cell>
          <cell r="B334" t="str">
            <v>  XII. Onttrekking aan de belastingvrije reserves</v>
          </cell>
          <cell r="C334" t="str">
            <v>  XII. Prélèvements sur les réserves immunisées</v>
          </cell>
          <cell r="D334" t="str">
            <v>  XII. Prélèvements sur les réserves immunisées</v>
          </cell>
        </row>
        <row r="335">
          <cell r="A335">
            <v>452</v>
          </cell>
          <cell r="B335" t="str">
            <v>       Overboeking naar de belastingvrije reserves</v>
          </cell>
          <cell r="C335" t="str">
            <v>       Transfert aux réserves immunisées      </v>
          </cell>
          <cell r="D335" t="str">
            <v>       Transfert aux réserves immunisées      </v>
          </cell>
        </row>
        <row r="336">
          <cell r="A336">
            <v>453</v>
          </cell>
          <cell r="B336" t="str">
            <v> XIII. Te bestemmen winst van het boekjaar</v>
          </cell>
          <cell r="C336" t="str">
            <v> XIII. Bénéfice de l'exercice à affecter</v>
          </cell>
          <cell r="D336" t="str">
            <v> XIII. Bénéfice de l'exercice à affecter</v>
          </cell>
        </row>
        <row r="337">
          <cell r="A337">
            <v>454</v>
          </cell>
          <cell r="B337" t="str">
            <v>       Te verwerken verlies van het boekjaar</v>
          </cell>
          <cell r="C337" t="str">
            <v>       Perte de l'exercice à affecter</v>
          </cell>
          <cell r="D337" t="str">
            <v>       Perte de l'exercice à affecter</v>
          </cell>
        </row>
        <row r="338">
          <cell r="A338">
            <v>455</v>
          </cell>
          <cell r="D33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179"/>
  <sheetViews>
    <sheetView showGridLines="0" tabSelected="1" zoomScale="85" zoomScaleNormal="85" workbookViewId="0" topLeftCell="A1">
      <selection activeCell="B2" sqref="B2"/>
    </sheetView>
  </sheetViews>
  <sheetFormatPr defaultColWidth="8.8515625" defaultRowHeight="12.75"/>
  <cols>
    <col min="1" max="1" width="8.8515625" style="473" customWidth="1"/>
    <col min="2" max="2" width="31.8515625" style="473" customWidth="1"/>
    <col min="3" max="3" width="12.421875" style="473" customWidth="1"/>
    <col min="4" max="4" width="11.00390625" style="473" customWidth="1"/>
    <col min="5" max="5" width="11.421875" style="473" customWidth="1"/>
    <col min="6" max="12" width="8.8515625" style="473" customWidth="1"/>
    <col min="13" max="13" width="13.8515625" style="473" customWidth="1"/>
    <col min="14" max="14" width="8.8515625" style="473" customWidth="1"/>
    <col min="15" max="15" width="11.00390625" style="473" bestFit="1" customWidth="1"/>
    <col min="16" max="16" width="8.8515625" style="473" customWidth="1"/>
    <col min="17" max="17" width="25.57421875" style="473" customWidth="1"/>
    <col min="18" max="16384" width="8.8515625" style="473" customWidth="1"/>
  </cols>
  <sheetData>
    <row r="1" spans="2:15" ht="12.75">
      <c r="B1" s="474"/>
      <c r="C1" s="475"/>
      <c r="O1" s="518"/>
    </row>
    <row r="2" spans="1:13" s="479" customFormat="1" ht="26.25">
      <c r="A2" s="476"/>
      <c r="B2" s="477" t="s">
        <v>446</v>
      </c>
      <c r="C2" s="478"/>
      <c r="D2" s="478"/>
      <c r="E2" s="478"/>
      <c r="F2" s="476"/>
      <c r="G2" s="476"/>
      <c r="H2" s="476"/>
      <c r="I2" s="476"/>
      <c r="J2" s="476"/>
      <c r="K2" s="476"/>
      <c r="L2" s="476"/>
      <c r="M2" s="476"/>
    </row>
    <row r="3" spans="2:3" ht="12.75">
      <c r="B3" s="474"/>
      <c r="C3" s="475"/>
    </row>
    <row r="4" spans="2:15" ht="14.25">
      <c r="B4" s="474"/>
      <c r="C4" s="475"/>
      <c r="O4" s="667">
        <v>42606</v>
      </c>
    </row>
    <row r="5" spans="2:3" ht="12.75">
      <c r="B5" s="474"/>
      <c r="C5" s="480"/>
    </row>
    <row r="6" spans="2:3" ht="13.5" thickBot="1">
      <c r="B6" s="474"/>
      <c r="C6" s="475"/>
    </row>
    <row r="7" spans="2:6" ht="13.5" thickBot="1">
      <c r="B7" s="474" t="s">
        <v>49</v>
      </c>
      <c r="C7" s="675" t="s">
        <v>502</v>
      </c>
      <c r="D7" s="676"/>
      <c r="E7" s="676"/>
      <c r="F7" s="677"/>
    </row>
    <row r="8" spans="2:6" ht="13.5" thickBot="1">
      <c r="B8" s="474" t="s">
        <v>50</v>
      </c>
      <c r="C8" s="675"/>
      <c r="D8" s="676"/>
      <c r="E8" s="676"/>
      <c r="F8" s="677"/>
    </row>
    <row r="9" spans="2:6" ht="13.5" thickBot="1">
      <c r="B9" s="474" t="s">
        <v>334</v>
      </c>
      <c r="C9" s="675"/>
      <c r="D9" s="676"/>
      <c r="E9" s="676"/>
      <c r="F9" s="677"/>
    </row>
    <row r="10" spans="2:6" ht="13.5" thickBot="1">
      <c r="B10" s="474" t="s">
        <v>51</v>
      </c>
      <c r="C10" s="675"/>
      <c r="D10" s="676"/>
      <c r="E10" s="676"/>
      <c r="F10" s="677"/>
    </row>
    <row r="11" spans="2:6" s="481" customFormat="1" ht="13.5" thickBot="1">
      <c r="B11" s="482"/>
      <c r="C11" s="483"/>
      <c r="D11" s="483"/>
      <c r="E11" s="483"/>
      <c r="F11" s="483"/>
    </row>
    <row r="12" spans="2:6" ht="13.5" thickBot="1">
      <c r="B12" s="474" t="s">
        <v>52</v>
      </c>
      <c r="C12" s="678" t="s">
        <v>461</v>
      </c>
      <c r="D12" s="679"/>
      <c r="E12" s="679"/>
      <c r="F12" s="680"/>
    </row>
    <row r="13" spans="2:3" ht="12.75">
      <c r="B13" s="474"/>
      <c r="C13" s="475"/>
    </row>
    <row r="14" spans="2:3" ht="13.5" thickBot="1">
      <c r="B14" s="474"/>
      <c r="C14" s="475"/>
    </row>
    <row r="15" spans="2:16" s="215" customFormat="1" ht="13.5" thickBot="1">
      <c r="B15" s="281" t="s">
        <v>460</v>
      </c>
      <c r="E15" s="664">
        <v>2017</v>
      </c>
      <c r="F15" s="473"/>
      <c r="G15" s="473"/>
      <c r="H15" s="473"/>
      <c r="I15" s="484"/>
      <c r="J15" s="484"/>
      <c r="K15" s="484"/>
      <c r="L15" s="484"/>
      <c r="M15" s="484"/>
      <c r="N15" s="484"/>
      <c r="O15" s="484"/>
      <c r="P15" s="484"/>
    </row>
    <row r="16" spans="6:16" s="215" customFormat="1" ht="12.75">
      <c r="F16" s="473"/>
      <c r="G16" s="473"/>
      <c r="H16" s="473"/>
      <c r="I16" s="484"/>
      <c r="J16" s="484"/>
      <c r="K16" s="484"/>
      <c r="L16" s="484"/>
      <c r="M16" s="484"/>
      <c r="N16" s="484"/>
      <c r="O16" s="484"/>
      <c r="P16" s="484"/>
    </row>
    <row r="17" spans="2:3" ht="12.75">
      <c r="B17" s="485"/>
      <c r="C17" s="486"/>
    </row>
    <row r="19" spans="1:12" ht="12.75">
      <c r="A19" s="681" t="s">
        <v>447</v>
      </c>
      <c r="B19" s="682"/>
      <c r="C19" s="682"/>
      <c r="D19" s="682"/>
      <c r="E19" s="682"/>
      <c r="F19" s="682"/>
      <c r="G19" s="682"/>
      <c r="H19" s="682"/>
      <c r="I19" s="682"/>
      <c r="J19" s="682"/>
      <c r="K19" s="682"/>
      <c r="L19" s="682"/>
    </row>
    <row r="20" ht="12.75">
      <c r="A20" s="487"/>
    </row>
    <row r="21" ht="12.75">
      <c r="A21" s="487" t="s">
        <v>522</v>
      </c>
    </row>
    <row r="22" ht="12.75">
      <c r="A22" s="487" t="s">
        <v>523</v>
      </c>
    </row>
    <row r="23" ht="12.75">
      <c r="A23" s="487" t="s">
        <v>525</v>
      </c>
    </row>
    <row r="24" s="481" customFormat="1" ht="12.75">
      <c r="A24" s="488" t="s">
        <v>526</v>
      </c>
    </row>
    <row r="25" s="481" customFormat="1" ht="12.75">
      <c r="A25" s="481" t="s">
        <v>524</v>
      </c>
    </row>
    <row r="26" s="481" customFormat="1" ht="12.75">
      <c r="A26" s="488"/>
    </row>
    <row r="27" spans="1:12" s="481" customFormat="1" ht="12.75">
      <c r="A27" s="489" t="s">
        <v>458</v>
      </c>
      <c r="B27" s="489"/>
      <c r="C27" s="489"/>
      <c r="D27" s="489"/>
      <c r="E27" s="489"/>
      <c r="F27" s="489"/>
      <c r="G27" s="489"/>
      <c r="H27" s="489"/>
      <c r="I27" s="489"/>
      <c r="J27" s="489"/>
      <c r="K27" s="489"/>
      <c r="L27" s="489"/>
    </row>
    <row r="28" spans="1:12" s="481" customFormat="1" ht="12.75">
      <c r="A28" s="489"/>
      <c r="B28" s="489"/>
      <c r="C28" s="489"/>
      <c r="D28" s="489"/>
      <c r="E28" s="489"/>
      <c r="F28" s="489"/>
      <c r="G28" s="489"/>
      <c r="H28" s="489"/>
      <c r="I28" s="489"/>
      <c r="J28" s="489"/>
      <c r="K28" s="489"/>
      <c r="L28" s="489"/>
    </row>
    <row r="29" s="490" customFormat="1" ht="12.75">
      <c r="A29" s="490" t="s">
        <v>444</v>
      </c>
    </row>
    <row r="30" s="490" customFormat="1" ht="12.75">
      <c r="A30" s="491"/>
    </row>
    <row r="31" s="490" customFormat="1" ht="12.75"/>
    <row r="32" spans="1:9" ht="12.75">
      <c r="A32" s="671" t="s">
        <v>152</v>
      </c>
      <c r="B32" s="672"/>
      <c r="C32" s="672"/>
      <c r="D32" s="672"/>
      <c r="E32" s="672"/>
      <c r="F32" s="672"/>
      <c r="G32" s="672"/>
      <c r="H32" s="672"/>
      <c r="I32" s="673"/>
    </row>
    <row r="33" spans="1:12" s="487" customFormat="1" ht="12.75">
      <c r="A33" s="492"/>
      <c r="B33" s="492"/>
      <c r="C33" s="473"/>
      <c r="D33" s="473"/>
      <c r="E33" s="473"/>
      <c r="F33" s="473"/>
      <c r="G33" s="473"/>
      <c r="H33" s="473"/>
      <c r="I33" s="473"/>
      <c r="J33" s="473"/>
      <c r="K33" s="473"/>
      <c r="L33" s="473"/>
    </row>
    <row r="34" spans="1:4" ht="12.75">
      <c r="A34" s="492"/>
      <c r="B34" s="493"/>
      <c r="D34" s="494" t="s">
        <v>201</v>
      </c>
    </row>
    <row r="35" spans="1:2" ht="12.75">
      <c r="A35" s="492"/>
      <c r="B35" s="495"/>
    </row>
    <row r="36" spans="1:7" ht="15" customHeight="1">
      <c r="A36" s="492"/>
      <c r="B36" s="496"/>
      <c r="C36" s="497"/>
      <c r="D36" s="498" t="s">
        <v>153</v>
      </c>
      <c r="E36" s="499"/>
      <c r="F36" s="499"/>
      <c r="G36" s="499"/>
    </row>
    <row r="37" spans="1:2" ht="12.75">
      <c r="A37" s="492"/>
      <c r="B37" s="500"/>
    </row>
    <row r="38" spans="1:4" ht="12.75">
      <c r="A38" s="492"/>
      <c r="B38" s="501"/>
      <c r="D38" s="473" t="s">
        <v>188</v>
      </c>
    </row>
    <row r="39" spans="1:2" ht="12.75">
      <c r="A39" s="492"/>
      <c r="B39" s="492"/>
    </row>
    <row r="40" spans="1:11" ht="12.75">
      <c r="A40" s="492"/>
      <c r="B40" s="502"/>
      <c r="D40" s="674" t="s">
        <v>322</v>
      </c>
      <c r="E40" s="674"/>
      <c r="F40" s="674"/>
      <c r="G40" s="674"/>
      <c r="H40" s="674"/>
      <c r="I40" s="674"/>
      <c r="J40" s="674"/>
      <c r="K40" s="674"/>
    </row>
    <row r="41" spans="1:11" ht="28.5" customHeight="1">
      <c r="A41" s="492"/>
      <c r="B41" s="492"/>
      <c r="D41" s="674"/>
      <c r="E41" s="674"/>
      <c r="F41" s="674"/>
      <c r="G41" s="674"/>
      <c r="H41" s="674"/>
      <c r="I41" s="674"/>
      <c r="J41" s="674"/>
      <c r="K41" s="674"/>
    </row>
    <row r="42" spans="1:2" ht="12.75">
      <c r="A42" s="492"/>
      <c r="B42" s="492"/>
    </row>
    <row r="44" spans="1:12" s="487" customFormat="1" ht="12.75">
      <c r="A44" s="671" t="s">
        <v>202</v>
      </c>
      <c r="B44" s="672"/>
      <c r="C44" s="672"/>
      <c r="D44" s="672"/>
      <c r="E44" s="672"/>
      <c r="F44" s="672"/>
      <c r="G44" s="672"/>
      <c r="H44" s="672"/>
      <c r="I44" s="673"/>
      <c r="J44" s="473"/>
      <c r="K44" s="473"/>
      <c r="L44" s="473"/>
    </row>
    <row r="45" spans="1:12" ht="12.75">
      <c r="A45" s="487"/>
      <c r="B45" s="487"/>
      <c r="C45" s="487"/>
      <c r="D45" s="487"/>
      <c r="E45" s="487"/>
      <c r="F45" s="487"/>
      <c r="G45" s="487"/>
      <c r="H45" s="487"/>
      <c r="I45" s="487"/>
      <c r="J45" s="487"/>
      <c r="K45" s="487"/>
      <c r="L45" s="487"/>
    </row>
    <row r="46" ht="12.75">
      <c r="A46" s="487" t="s">
        <v>137</v>
      </c>
    </row>
    <row r="47" ht="12.75">
      <c r="A47" s="487"/>
    </row>
    <row r="48" spans="1:2" s="474" customFormat="1" ht="12.75">
      <c r="A48" s="471" t="s">
        <v>480</v>
      </c>
      <c r="B48" s="473"/>
    </row>
    <row r="49" ht="12.75">
      <c r="A49" s="487" t="s">
        <v>484</v>
      </c>
    </row>
    <row r="50" ht="12.75">
      <c r="A50" s="487" t="s">
        <v>445</v>
      </c>
    </row>
    <row r="51" ht="12.75">
      <c r="A51" s="487"/>
    </row>
    <row r="52" spans="1:2" s="474" customFormat="1" ht="15" customHeight="1">
      <c r="A52" s="471" t="s">
        <v>481</v>
      </c>
      <c r="B52" s="472"/>
    </row>
    <row r="53" ht="12.75">
      <c r="A53" s="487" t="s">
        <v>335</v>
      </c>
    </row>
    <row r="54" ht="12.75">
      <c r="A54" s="487" t="s">
        <v>448</v>
      </c>
    </row>
    <row r="55" ht="12.75">
      <c r="A55" s="503"/>
    </row>
    <row r="56" ht="12.75">
      <c r="A56" s="503" t="s">
        <v>482</v>
      </c>
    </row>
    <row r="57" ht="12.75">
      <c r="A57" s="503"/>
    </row>
    <row r="58" spans="1:4" ht="12.75">
      <c r="A58" s="517" t="str">
        <f>+'T1'!A1:L1</f>
        <v>TABEL 1: Balans (algemene boekhouding) over boekjaar 2017</v>
      </c>
      <c r="B58" s="517"/>
      <c r="C58" s="517"/>
      <c r="D58" s="85"/>
    </row>
    <row r="59" ht="12.75">
      <c r="A59" s="487" t="str">
        <f>"In deze tabel rapporteert de distributienetbeheerder de balanswaarden voor boekjaar "&amp;E15&amp;". Hierbij wordt een opsplitsing gemaakt over de verschillende"</f>
        <v>In deze tabel rapporteert de distributienetbeheerder de balanswaarden voor boekjaar 2017. Hierbij wordt een opsplitsing gemaakt over de verschillende</v>
      </c>
    </row>
    <row r="60" spans="1:4" ht="12.75">
      <c r="A60" s="504" t="s">
        <v>395</v>
      </c>
      <c r="B60" s="504"/>
      <c r="C60" s="27"/>
      <c r="D60" s="215"/>
    </row>
    <row r="61" ht="12.75">
      <c r="A61" s="487" t="s">
        <v>394</v>
      </c>
    </row>
    <row r="62" spans="1:4" ht="12.75">
      <c r="A62" s="499" t="str">
        <f>"Het totaal van de balans geeft dus een overzicht van alle activiteiten van de distributienetbeheerder en deze moet aansluiten met de jaarrekening "&amp;E15&amp;"."</f>
        <v>Het totaal van de balans geeft dus een overzicht van alle activiteiten van de distributienetbeheerder en deze moet aansluiten met de jaarrekening 2017.</v>
      </c>
      <c r="B62" s="504"/>
      <c r="C62" s="27"/>
      <c r="D62" s="215"/>
    </row>
    <row r="63" spans="1:4" ht="12.75">
      <c r="A63" s="499"/>
      <c r="B63" s="504"/>
      <c r="C63" s="27"/>
      <c r="D63" s="215"/>
    </row>
    <row r="64" spans="1:4" ht="12.75">
      <c r="A64" s="517" t="str">
        <f>+'T2'!A1:L1</f>
        <v>TABEL 2: Resultatenrekening (algemene boekhouding) over boekjaar 2017</v>
      </c>
      <c r="B64" s="517"/>
      <c r="C64" s="517"/>
      <c r="D64" s="517"/>
    </row>
    <row r="65" spans="1:4" ht="12.75">
      <c r="A65" s="499" t="str">
        <f>"In deze tabel rapporteert de distributienetbeheerder de resultatenrekening voor boekjaar "&amp;E15&amp;". Hierbij wordt eveneens een opsplitsing gemaakt over de verschillende activiteiten ('netbeheer elektriciteit',"</f>
        <v>In deze tabel rapporteert de distributienetbeheerder de resultatenrekening voor boekjaar 2017. Hierbij wordt eveneens een opsplitsing gemaakt over de verschillende activiteiten ('netbeheer elektriciteit',</v>
      </c>
      <c r="B65" s="504"/>
      <c r="C65" s="27"/>
      <c r="D65" s="215"/>
    </row>
    <row r="66" spans="1:4" ht="12.75">
      <c r="A66" s="581" t="s">
        <v>485</v>
      </c>
      <c r="B66" s="504"/>
      <c r="C66" s="27"/>
      <c r="D66" s="215"/>
    </row>
    <row r="67" spans="1:4" ht="12.75">
      <c r="A67" s="581" t="s">
        <v>449</v>
      </c>
      <c r="B67" s="504"/>
      <c r="C67" s="27"/>
      <c r="D67" s="215"/>
    </row>
    <row r="68" spans="1:4" ht="12.75">
      <c r="A68" s="499" t="str">
        <f>"Het totaal van de resultatenrekening geeft dus een overzicht van alle activiteiten van de distributienetbeheerder en deze moet aansluiten met de jaarrekening "&amp;E15&amp;"."</f>
        <v>Het totaal van de resultatenrekening geeft dus een overzicht van alle activiteiten van de distributienetbeheerder en deze moet aansluiten met de jaarrekening 2017.</v>
      </c>
      <c r="B68" s="504"/>
      <c r="C68" s="27"/>
      <c r="D68" s="215"/>
    </row>
    <row r="69" spans="1:4" ht="12.75">
      <c r="A69" s="504"/>
      <c r="B69" s="504"/>
      <c r="C69" s="27"/>
      <c r="D69" s="215"/>
    </row>
    <row r="70" spans="1:4" ht="12.75">
      <c r="A70" s="517" t="str">
        <f>+'T3'!A1:$P$1</f>
        <v>TABEL 3: Algemeen overzicht</v>
      </c>
      <c r="B70" s="517"/>
      <c r="C70" s="27"/>
      <c r="D70" s="215"/>
    </row>
    <row r="71" ht="12.75">
      <c r="A71" s="487" t="s">
        <v>486</v>
      </c>
    </row>
    <row r="72" ht="12.75">
      <c r="A72" s="487" t="s">
        <v>487</v>
      </c>
    </row>
    <row r="73" ht="12.75">
      <c r="A73" s="487" t="s">
        <v>488</v>
      </c>
    </row>
    <row r="74" ht="12.75">
      <c r="A74" s="487"/>
    </row>
    <row r="75" spans="1:3" ht="12.75">
      <c r="A75" s="517" t="str">
        <f>+'T4'!A1:F1</f>
        <v>TABEL 4: Afschrijvingen immateriële vaste activa</v>
      </c>
      <c r="B75" s="517"/>
      <c r="C75" s="504"/>
    </row>
    <row r="76" ht="12.75">
      <c r="A76" s="487" t="s">
        <v>489</v>
      </c>
    </row>
    <row r="77" ht="12.75">
      <c r="A77" s="505" t="s">
        <v>150</v>
      </c>
    </row>
    <row r="78" ht="12.75">
      <c r="A78" s="487" t="s">
        <v>149</v>
      </c>
    </row>
    <row r="79" ht="12.75">
      <c r="A79" s="487" t="str">
        <f>"- Aanschaffingswaarde en gecumuleerde afschrijvingen (en waardeverminderingen) op de respectievelijke activa per einde boekjaar "&amp;E15-1</f>
        <v>- Aanschaffingswaarde en gecumuleerde afschrijvingen (en waardeverminderingen) op de respectievelijke activa per einde boekjaar 2016</v>
      </c>
    </row>
    <row r="80" ht="12.75">
      <c r="A80" s="487" t="str">
        <f>"- Aanschaffingswaarde van de investeringen over boekjaar "&amp;E15</f>
        <v>- Aanschaffingswaarde van de investeringen over boekjaar 2017</v>
      </c>
    </row>
    <row r="81" ht="12.75">
      <c r="A81" s="487" t="str">
        <f>"- Tussenkomsten derden m.b.t. deze activa over boekjaar "&amp;E15</f>
        <v>- Tussenkomsten derden m.b.t. deze activa over boekjaar 2017</v>
      </c>
    </row>
    <row r="82" ht="12.75">
      <c r="A82" s="505" t="str">
        <f>"- Subsidies m.b.t. deze activa over boekjaar "&amp;E15</f>
        <v>- Subsidies m.b.t. deze activa over boekjaar 2017</v>
      </c>
    </row>
    <row r="83" ht="12.75">
      <c r="A83" s="487" t="str">
        <f>"- Aanschaffingswaarde en gecumuleerde afschrijvingen (en waardeverminderingen) van de desinvesteringen over boekjaar "&amp;E15</f>
        <v>- Aanschaffingswaarde en gecumuleerde afschrijvingen (en waardeverminderingen) van de desinvesteringen over boekjaar 2017</v>
      </c>
    </row>
    <row r="84" ht="12.75">
      <c r="A84" s="487" t="str">
        <f>"- Afschrijvingen (en waardeverminderingen) m.b.t. deze activa over boekjaar "&amp;E15</f>
        <v>- Afschrijvingen (en waardeverminderingen) m.b.t. deze activa over boekjaar 2017</v>
      </c>
    </row>
    <row r="85" ht="12.75">
      <c r="A85" s="487"/>
    </row>
    <row r="86" ht="12.75">
      <c r="A86" s="487" t="s">
        <v>490</v>
      </c>
    </row>
    <row r="87" ht="12.75">
      <c r="A87" s="487"/>
    </row>
    <row r="88" spans="1:7" ht="12.75">
      <c r="A88" s="517" t="str">
        <f>+'T5A'!A1:$F$1</f>
        <v>TABEL 5A: Afschrijvingen van de historische aanschaffingswaarde (materiële vaste activa) - elektriciteit</v>
      </c>
      <c r="B88" s="517"/>
      <c r="C88" s="517"/>
      <c r="D88" s="517"/>
      <c r="E88" s="517"/>
      <c r="F88" s="636"/>
      <c r="G88" s="636"/>
    </row>
    <row r="89" ht="12.75">
      <c r="A89" s="487" t="s">
        <v>491</v>
      </c>
    </row>
    <row r="90" ht="12.75">
      <c r="A90" s="487" t="s">
        <v>367</v>
      </c>
    </row>
    <row r="91" ht="12.75">
      <c r="A91" s="487" t="str">
        <f>"- Aanschaffingswaarde en gecumuleerde afschrijvingen (en waardeverminderingen) op de respectievelijke activa per einde boekjaar "&amp;E15-1</f>
        <v>- Aanschaffingswaarde en gecumuleerde afschrijvingen (en waardeverminderingen) op de respectievelijke activa per einde boekjaar 2016</v>
      </c>
    </row>
    <row r="92" ht="12.75">
      <c r="A92" s="487" t="str">
        <f>"- Aanschaffingswaarde van de investeringen over boekjaar "&amp;E15</f>
        <v>- Aanschaffingswaarde van de investeringen over boekjaar 2017</v>
      </c>
    </row>
    <row r="93" ht="12.75">
      <c r="A93" s="487" t="str">
        <f>"- Tussenkomsten derden m.b.t. deze activa over boekjaar "&amp;E15</f>
        <v>- Tussenkomsten derden m.b.t. deze activa over boekjaar 2017</v>
      </c>
    </row>
    <row r="94" ht="12.75">
      <c r="A94" s="505" t="str">
        <f>"- Subsidies m.b.t. deze activa over boekjaar "&amp;E15</f>
        <v>- Subsidies m.b.t. deze activa over boekjaar 2017</v>
      </c>
    </row>
    <row r="95" ht="12.75">
      <c r="A95" s="487" t="str">
        <f>"- Aanschaffingswaarde en gecumuleerde afschrijvingen (en waardeverminderingen) van de desinvesteringen over boekjaar "&amp;E15</f>
        <v>- Aanschaffingswaarde en gecumuleerde afschrijvingen (en waardeverminderingen) van de desinvesteringen over boekjaar 2017</v>
      </c>
    </row>
    <row r="96" ht="12.75">
      <c r="A96" s="487" t="str">
        <f>"- Afschrijvingen (en waardeverminderingen) m.b.t. deze activa over boekjaar "&amp;E15</f>
        <v>- Afschrijvingen (en waardeverminderingen) m.b.t. deze activa over boekjaar 2017</v>
      </c>
    </row>
    <row r="97" ht="12.75">
      <c r="A97" s="487"/>
    </row>
    <row r="98" ht="12.75">
      <c r="A98" s="487" t="s">
        <v>490</v>
      </c>
    </row>
    <row r="99" ht="12.75">
      <c r="A99" s="487"/>
    </row>
    <row r="100" spans="1:8" s="481" customFormat="1" ht="12.75">
      <c r="A100" s="517" t="str">
        <f>+'T5B'!$A$1:$F$1</f>
        <v>TABEL 5B: Afschrijvingen van de meerwaarde op basis van de historische indexatie (materiële vaste activa) - elektriciteit</v>
      </c>
      <c r="B100" s="517"/>
      <c r="C100" s="517"/>
      <c r="D100" s="517"/>
      <c r="E100" s="517"/>
      <c r="F100" s="517"/>
      <c r="G100" s="517"/>
      <c r="H100" s="85"/>
    </row>
    <row r="101" ht="12.75">
      <c r="A101" s="487" t="s">
        <v>492</v>
      </c>
    </row>
    <row r="102" ht="12.75">
      <c r="A102" s="487" t="s">
        <v>368</v>
      </c>
    </row>
    <row r="103" ht="12.75">
      <c r="A103" s="487" t="s">
        <v>533</v>
      </c>
    </row>
    <row r="104" ht="12.75">
      <c r="A104" s="487" t="s">
        <v>450</v>
      </c>
    </row>
    <row r="105" ht="12.75">
      <c r="A105" s="487" t="s">
        <v>490</v>
      </c>
    </row>
    <row r="106" ht="12.75">
      <c r="A106" s="487"/>
    </row>
    <row r="107" spans="1:7" ht="12.75">
      <c r="A107" s="517" t="str">
        <f>+'T5C'!$A$1:$F$1</f>
        <v>TABEL 5C: Afschrijvingen van de meerwaarde op basis van de iRAB (materiële vaste activa) - elektriciteit</v>
      </c>
      <c r="B107" s="517"/>
      <c r="C107" s="517"/>
      <c r="D107" s="517"/>
      <c r="E107" s="517"/>
      <c r="F107" s="636"/>
      <c r="G107" s="636"/>
    </row>
    <row r="108" ht="12.75">
      <c r="A108" s="487" t="s">
        <v>493</v>
      </c>
    </row>
    <row r="109" ht="12.75">
      <c r="A109" s="487" t="s">
        <v>533</v>
      </c>
    </row>
    <row r="110" ht="12.75">
      <c r="A110" s="487" t="s">
        <v>450</v>
      </c>
    </row>
    <row r="111" ht="12.75">
      <c r="A111" s="487" t="s">
        <v>490</v>
      </c>
    </row>
    <row r="112" ht="12.75">
      <c r="A112" s="487"/>
    </row>
    <row r="113" spans="1:4" ht="12.75">
      <c r="A113" s="517" t="str">
        <f>+'T5D'!A1:F1</f>
        <v>TABEL 5D: Nettoboekwaarde van de totale materiële vaste activa - elektriciteit</v>
      </c>
      <c r="B113" s="517"/>
      <c r="C113" s="517"/>
      <c r="D113" s="636"/>
    </row>
    <row r="114" ht="12.75">
      <c r="A114" s="487" t="s">
        <v>369</v>
      </c>
    </row>
    <row r="115" ht="12.75">
      <c r="A115" s="487" t="s">
        <v>494</v>
      </c>
    </row>
    <row r="116" s="481" customFormat="1" ht="12.75">
      <c r="A116" s="489"/>
    </row>
    <row r="117" spans="1:7" s="481" customFormat="1" ht="12.75">
      <c r="A117" s="517" t="str">
        <f>+'T5E'!A1:F1</f>
        <v>TABEL 5E: Afschrijvingen van de historische aanschaffingswaarde (materiële vaste activa) - gas</v>
      </c>
      <c r="B117" s="517"/>
      <c r="C117" s="517"/>
      <c r="D117" s="517"/>
      <c r="E117" s="517"/>
      <c r="F117" s="517"/>
      <c r="G117"/>
    </row>
    <row r="118" s="481" customFormat="1" ht="12.75">
      <c r="A118" s="489" t="s">
        <v>495</v>
      </c>
    </row>
    <row r="119" s="481" customFormat="1" ht="12.75">
      <c r="A119" s="489" t="s">
        <v>367</v>
      </c>
    </row>
    <row r="120" s="481" customFormat="1" ht="12.75">
      <c r="A120" s="489" t="str">
        <f>"- Aanschaffingswaarde en gecumuleerde afschrijvingen (en waardeverminderingen) op de respectievelijke activa per einde boekjaar "&amp;E15-1</f>
        <v>- Aanschaffingswaarde en gecumuleerde afschrijvingen (en waardeverminderingen) op de respectievelijke activa per einde boekjaar 2016</v>
      </c>
    </row>
    <row r="121" s="481" customFormat="1" ht="12.75">
      <c r="A121" s="489" t="str">
        <f>"- Aanschaffingswaarde van de investeringen over boekjaar "&amp;E15</f>
        <v>- Aanschaffingswaarde van de investeringen over boekjaar 2017</v>
      </c>
    </row>
    <row r="122" s="481" customFormat="1" ht="12.75">
      <c r="A122" s="489" t="str">
        <f>"- Tussenkomsten derden m.b.t. deze activa over boekjaar "&amp;E15</f>
        <v>- Tussenkomsten derden m.b.t. deze activa over boekjaar 2017</v>
      </c>
    </row>
    <row r="123" s="481" customFormat="1" ht="12.75">
      <c r="A123" s="506" t="str">
        <f>"- Subsidies m.b.t. deze activa over boekjaar "&amp;E15</f>
        <v>- Subsidies m.b.t. deze activa over boekjaar 2017</v>
      </c>
    </row>
    <row r="124" s="481" customFormat="1" ht="12.75">
      <c r="A124" s="489" t="str">
        <f>"- Aanschaffingswaarde en gecumuleerde afschrijvingen (en waardeverminderingen) van de desinvesteringen over boekjaar "&amp;E15</f>
        <v>- Aanschaffingswaarde en gecumuleerde afschrijvingen (en waardeverminderingen) van de desinvesteringen over boekjaar 2017</v>
      </c>
    </row>
    <row r="125" s="481" customFormat="1" ht="12.75">
      <c r="A125" s="489" t="str">
        <f>"- Afschrijvingen (en waardeverminderingen) m.b.t. deze activa over boekjaar "&amp;E15</f>
        <v>- Afschrijvingen (en waardeverminderingen) m.b.t. deze activa over boekjaar 2017</v>
      </c>
    </row>
    <row r="126" s="481" customFormat="1" ht="12.75">
      <c r="A126" s="489"/>
    </row>
    <row r="127" s="481" customFormat="1" ht="12.75">
      <c r="A127" s="489" t="s">
        <v>490</v>
      </c>
    </row>
    <row r="128" s="481" customFormat="1" ht="12.75">
      <c r="A128" s="489"/>
    </row>
    <row r="129" spans="1:8" s="481" customFormat="1" ht="12.75">
      <c r="A129" s="517" t="str">
        <f>+'T5F'!A1:F1</f>
        <v>TABEL 5F: Afschrijvingen van de meerwaarde op basis van de historische indexatie (materiële vaste activa) - gas</v>
      </c>
      <c r="B129" s="517"/>
      <c r="C129" s="517"/>
      <c r="D129" s="517"/>
      <c r="E129" s="517"/>
      <c r="F129" s="517"/>
      <c r="G129" s="517"/>
      <c r="H129" s="517"/>
    </row>
    <row r="130" s="481" customFormat="1" ht="12.75">
      <c r="A130" s="489" t="s">
        <v>496</v>
      </c>
    </row>
    <row r="131" s="481" customFormat="1" ht="12.75">
      <c r="A131" s="489" t="s">
        <v>368</v>
      </c>
    </row>
    <row r="132" ht="12.75">
      <c r="A132" s="487" t="s">
        <v>533</v>
      </c>
    </row>
    <row r="133" s="481" customFormat="1" ht="12.75">
      <c r="A133" s="487" t="s">
        <v>450</v>
      </c>
    </row>
    <row r="134" s="481" customFormat="1" ht="12.75">
      <c r="A134" s="487" t="s">
        <v>490</v>
      </c>
    </row>
    <row r="135" s="481" customFormat="1" ht="12.75">
      <c r="A135" s="489"/>
    </row>
    <row r="136" spans="1:7" s="481" customFormat="1" ht="12.75">
      <c r="A136" s="517" t="str">
        <f>+'T5G'!A1:F1</f>
        <v>TABEL 5G: Afschrijvingen van de meerwaarde op basis van de iRAB (materiële vaste activa) - gas</v>
      </c>
      <c r="B136" s="517"/>
      <c r="C136" s="517"/>
      <c r="D136" s="517"/>
      <c r="E136" s="517"/>
      <c r="F136" s="517"/>
      <c r="G136"/>
    </row>
    <row r="137" s="481" customFormat="1" ht="12.75">
      <c r="A137" s="489" t="s">
        <v>497</v>
      </c>
    </row>
    <row r="138" ht="12.75">
      <c r="A138" s="487" t="s">
        <v>533</v>
      </c>
    </row>
    <row r="139" s="481" customFormat="1" ht="12.75">
      <c r="A139" s="487" t="s">
        <v>450</v>
      </c>
    </row>
    <row r="140" s="481" customFormat="1" ht="12.75">
      <c r="A140" s="487" t="s">
        <v>490</v>
      </c>
    </row>
    <row r="141" s="481" customFormat="1" ht="12.75">
      <c r="A141" s="489"/>
    </row>
    <row r="142" spans="1:4" s="481" customFormat="1" ht="12.75">
      <c r="A142" s="517" t="str">
        <f>+'T5H'!A1:F1</f>
        <v>TABEL 5H: Nettoboekwaarde van de totale materiële vaste activa - gas</v>
      </c>
      <c r="B142" s="517"/>
      <c r="C142" s="517"/>
      <c r="D142" s="517"/>
    </row>
    <row r="143" s="481" customFormat="1" ht="12.75">
      <c r="A143" s="489" t="s">
        <v>373</v>
      </c>
    </row>
    <row r="144" s="481" customFormat="1" ht="12.75">
      <c r="A144" s="489" t="s">
        <v>498</v>
      </c>
    </row>
    <row r="145" s="481" customFormat="1" ht="12.75">
      <c r="A145" s="489"/>
    </row>
    <row r="146" spans="1:2" ht="12.75">
      <c r="A146" s="517" t="str">
        <f>+'T6'!$A$1:$G$1</f>
        <v>TABEL 6: Evolutie Nettobedrijfskapitaal</v>
      </c>
      <c r="B146" s="517"/>
    </row>
    <row r="147" ht="12.75">
      <c r="A147" s="487" t="s">
        <v>499</v>
      </c>
    </row>
    <row r="148" ht="12.75">
      <c r="A148" s="487" t="s">
        <v>540</v>
      </c>
    </row>
    <row r="149" spans="1:17" ht="12.75">
      <c r="A149" s="489" t="s">
        <v>537</v>
      </c>
      <c r="B149" s="481"/>
      <c r="C149" s="481"/>
      <c r="D149" s="481"/>
      <c r="E149" s="481"/>
      <c r="F149" s="481"/>
      <c r="G149" s="481"/>
      <c r="H149" s="481"/>
      <c r="I149" s="481"/>
      <c r="J149" s="481"/>
      <c r="K149" s="481"/>
      <c r="L149" s="481"/>
      <c r="M149" s="481"/>
      <c r="N149" s="481"/>
      <c r="O149" s="481"/>
      <c r="P149" s="481"/>
      <c r="Q149" s="481"/>
    </row>
    <row r="150" spans="1:17" ht="12.75" customHeight="1">
      <c r="A150" s="489" t="s">
        <v>538</v>
      </c>
      <c r="B150" s="481"/>
      <c r="C150" s="481"/>
      <c r="D150" s="481"/>
      <c r="E150" s="481"/>
      <c r="F150" s="481"/>
      <c r="G150" s="481"/>
      <c r="H150" s="481"/>
      <c r="I150" s="481"/>
      <c r="J150" s="481"/>
      <c r="K150" s="481"/>
      <c r="L150" s="481"/>
      <c r="M150" s="481"/>
      <c r="N150" s="481"/>
      <c r="O150" s="481"/>
      <c r="P150" s="481"/>
      <c r="Q150" s="481"/>
    </row>
    <row r="151" spans="1:17" ht="12.75">
      <c r="A151" s="489" t="s">
        <v>539</v>
      </c>
      <c r="B151" s="481"/>
      <c r="C151" s="481"/>
      <c r="D151" s="481"/>
      <c r="E151" s="481"/>
      <c r="F151" s="481"/>
      <c r="G151" s="481"/>
      <c r="H151" s="481"/>
      <c r="I151" s="481"/>
      <c r="J151" s="481"/>
      <c r="K151" s="481"/>
      <c r="L151" s="481"/>
      <c r="M151" s="481"/>
      <c r="N151" s="481"/>
      <c r="O151" s="481"/>
      <c r="P151" s="481"/>
      <c r="Q151" s="481"/>
    </row>
    <row r="152" spans="1:17" ht="12.75">
      <c r="A152" s="489"/>
      <c r="B152" s="481"/>
      <c r="C152" s="481"/>
      <c r="D152" s="481"/>
      <c r="E152" s="481"/>
      <c r="F152" s="481"/>
      <c r="G152" s="481"/>
      <c r="H152" s="481"/>
      <c r="I152" s="481"/>
      <c r="J152" s="481"/>
      <c r="K152" s="481"/>
      <c r="L152" s="481"/>
      <c r="M152" s="481"/>
      <c r="N152" s="481"/>
      <c r="O152" s="481"/>
      <c r="P152" s="481"/>
      <c r="Q152" s="481"/>
    </row>
    <row r="153" spans="1:17" ht="12.75">
      <c r="A153" s="517" t="str">
        <f>+'T7A'!$A$1:$J$1</f>
        <v>TABEL 7A: Opvolging van de saldi 'niet-beheersbare' kosten en saldi 'beheersbare' kosten m.b.t. vorige tariefmethodologieën</v>
      </c>
      <c r="B153" s="517"/>
      <c r="C153" s="517"/>
      <c r="D153" s="517"/>
      <c r="E153" s="517"/>
      <c r="F153" s="517"/>
      <c r="G153" s="517"/>
      <c r="H153" s="517"/>
      <c r="I153" s="85"/>
      <c r="J153" s="481"/>
      <c r="K153" s="481"/>
      <c r="L153" s="481"/>
      <c r="M153" s="481"/>
      <c r="N153" s="481"/>
      <c r="O153" s="481"/>
      <c r="P153" s="481"/>
      <c r="Q153" s="481"/>
    </row>
    <row r="154" ht="12.75">
      <c r="A154" s="487" t="s">
        <v>508</v>
      </c>
    </row>
    <row r="155" ht="12.75">
      <c r="A155" s="487" t="s">
        <v>500</v>
      </c>
    </row>
    <row r="156" ht="12.75">
      <c r="A156" s="487" t="s">
        <v>451</v>
      </c>
    </row>
    <row r="157" ht="12.75">
      <c r="A157" s="487" t="s">
        <v>509</v>
      </c>
    </row>
    <row r="158" ht="12.75">
      <c r="A158" s="487"/>
    </row>
    <row r="159" spans="1:9" ht="12.75">
      <c r="A159" s="517" t="str">
        <f>+'T7B'!A1:N1</f>
        <v>TABEL 7B: Overzicht geboekte saldi 'niet-beheersbare' kosten en 'beheersbare' kosten over de exploitatiejaren 2008-2014</v>
      </c>
      <c r="B159" s="517"/>
      <c r="C159" s="517"/>
      <c r="D159" s="517"/>
      <c r="E159" s="517"/>
      <c r="F159" s="517"/>
      <c r="G159" s="517"/>
      <c r="H159" s="517"/>
      <c r="I159"/>
    </row>
    <row r="160" ht="12.75">
      <c r="A160" s="487" t="s">
        <v>510</v>
      </c>
    </row>
    <row r="161" ht="12.75">
      <c r="A161" s="487" t="s">
        <v>436</v>
      </c>
    </row>
    <row r="162" ht="12.75">
      <c r="A162" s="487" t="s">
        <v>437</v>
      </c>
    </row>
    <row r="163" ht="12.75">
      <c r="A163" s="487"/>
    </row>
    <row r="164" spans="1:2" ht="12.75">
      <c r="A164" s="517" t="str">
        <f>+'T8'!$A$1:$G$1</f>
        <v>TABEL 8: Evolutie van de RAB-waarde</v>
      </c>
      <c r="B164" s="517"/>
    </row>
    <row r="165" s="481" customFormat="1" ht="12.75">
      <c r="A165" s="489" t="s">
        <v>151</v>
      </c>
    </row>
    <row r="166" s="481" customFormat="1" ht="12.75">
      <c r="A166" s="489"/>
    </row>
    <row r="167" spans="1:5" s="481" customFormat="1" ht="12.75">
      <c r="A167" s="517" t="str">
        <f>+'T9'!$A$1:$D$1</f>
        <v>TABEL 9: Operationele kosten gereguleerde activiteiten (endogene kosten)</v>
      </c>
      <c r="B167" s="517"/>
      <c r="C167" s="517"/>
      <c r="D167" s="517"/>
      <c r="E167"/>
    </row>
    <row r="168" s="481" customFormat="1" ht="12.75">
      <c r="A168" s="489" t="s">
        <v>534</v>
      </c>
    </row>
    <row r="169" s="481" customFormat="1" ht="12.75">
      <c r="A169" s="489" t="s">
        <v>535</v>
      </c>
    </row>
    <row r="170" s="481" customFormat="1" ht="12.75">
      <c r="A170" s="489" t="s">
        <v>532</v>
      </c>
    </row>
    <row r="171" spans="1:2" s="481" customFormat="1" ht="12.75">
      <c r="A171" s="489"/>
      <c r="B171" s="507"/>
    </row>
    <row r="172" spans="1:5" s="481" customFormat="1" ht="12.75">
      <c r="A172" s="517" t="str">
        <f>+'T10'!$A$1:$D$1</f>
        <v>TABEL 10: Operationele opbrengsten gereguleerde activiteiten (endogene kosten)</v>
      </c>
      <c r="B172" s="517"/>
      <c r="C172" s="517"/>
      <c r="D172" s="517"/>
      <c r="E172" s="517"/>
    </row>
    <row r="173" s="481" customFormat="1" ht="12.75">
      <c r="A173" s="489" t="s">
        <v>536</v>
      </c>
    </row>
    <row r="174" s="481" customFormat="1" ht="12.75">
      <c r="A174" s="489" t="s">
        <v>454</v>
      </c>
    </row>
    <row r="175" s="481" customFormat="1" ht="12.75">
      <c r="A175" s="489" t="s">
        <v>203</v>
      </c>
    </row>
    <row r="176" s="481" customFormat="1" ht="12.75">
      <c r="A176" s="489"/>
    </row>
    <row r="177" ht="12.75">
      <c r="A177" s="487"/>
    </row>
    <row r="178" ht="12.75">
      <c r="A178" s="508"/>
    </row>
    <row r="179" ht="12.75">
      <c r="A179" s="487"/>
    </row>
  </sheetData>
  <sheetProtection/>
  <mergeCells count="9">
    <mergeCell ref="A32:I32"/>
    <mergeCell ref="A44:I44"/>
    <mergeCell ref="D40:K41"/>
    <mergeCell ref="C7:F7"/>
    <mergeCell ref="C8:F8"/>
    <mergeCell ref="C9:F9"/>
    <mergeCell ref="C10:F10"/>
    <mergeCell ref="C12:F12"/>
    <mergeCell ref="A19:L19"/>
  </mergeCells>
  <dataValidations count="1">
    <dataValidation type="list" allowBlank="1" showInputMessage="1" showErrorMessage="1" sqref="C12">
      <formula1>"elektriciteit,gas"</formula1>
    </dataValidation>
  </dataValidations>
  <hyperlinks>
    <hyperlink ref="A52:B52" location="ASSUMPTIES!A1" display="2-  Assumpties"/>
    <hyperlink ref="A48" location="TITELBLAD!A1" display="Titelblad"/>
    <hyperlink ref="A58:D58" location="'T1'!A1" display="'T1'!A1"/>
    <hyperlink ref="A64:D64" location="'T2'!A1" display="'T2'!A1"/>
    <hyperlink ref="A70:B70" location="'T3'!A1" display="'T3'!A1"/>
    <hyperlink ref="A75:B75" location="'T4'!A1" display="'T4'!A1"/>
    <hyperlink ref="A88:G88" location="T5A!A1" display="T5A!A1"/>
    <hyperlink ref="A100:H100" location="T5B!A1" display="T5B!A1"/>
    <hyperlink ref="A107:G107" location="T5C!A1" display="T5C!A1"/>
    <hyperlink ref="A113:D113" location="T5D!A1" display="T5D!A1"/>
    <hyperlink ref="A117:F117" location="T5E!A1" display="T5E!A1"/>
    <hyperlink ref="A129:H129" location="T5F!A1" display="T5F!A1"/>
    <hyperlink ref="A136:F136" location="T5G!A1" display="T5G!A1"/>
    <hyperlink ref="A142:D142" location="T5H!A1" display="T5H!A1"/>
    <hyperlink ref="A146:B146" location="'T6'!A1" display="'T6'!A1"/>
    <hyperlink ref="A153:I153" location="T7A!A1" display="T7A!A1"/>
    <hyperlink ref="A159:D159" location="T7B!A1" display="T7B!A1"/>
    <hyperlink ref="A164:B164" location="'T8'!A1" display="'T8'!A1"/>
    <hyperlink ref="A167:D167" location="'T9'!A1" display="'T9'!A1"/>
    <hyperlink ref="A172:E172" location="'T10'!A1" display="'T10'!A1"/>
  </hyperlinks>
  <printOptions/>
  <pageMargins left="0.984251968503937" right="0.2362204724409449" top="0.8267716535433072" bottom="0.7086614173228347" header="0.7480314960629921" footer="0.4724409448818898"/>
  <pageSetup fitToHeight="3" fitToWidth="3" horizontalDpi="600" verticalDpi="600" orientation="portrait" paperSize="8" scale="66" r:id="rId1"/>
  <headerFooter alignWithMargins="0">
    <oddFooter>&amp;C&amp;P/&amp;N</oddFooter>
  </headerFooter>
  <rowBreaks count="1" manualBreakCount="1">
    <brk id="128" max="16" man="1"/>
  </rowBreaks>
</worksheet>
</file>

<file path=xl/worksheets/sheet10.xml><?xml version="1.0" encoding="utf-8"?>
<worksheet xmlns="http://schemas.openxmlformats.org/spreadsheetml/2006/main" xmlns:r="http://schemas.openxmlformats.org/officeDocument/2006/relationships">
  <dimension ref="A1:N61"/>
  <sheetViews>
    <sheetView zoomScale="80" zoomScaleNormal="80" workbookViewId="0" topLeftCell="A1">
      <selection activeCell="D27" sqref="D27"/>
    </sheetView>
  </sheetViews>
  <sheetFormatPr defaultColWidth="9.140625" defaultRowHeight="12.75"/>
  <cols>
    <col min="1" max="1" width="47.57421875" style="208" customWidth="1"/>
    <col min="2" max="2" width="32.140625" style="208" customWidth="1"/>
    <col min="3" max="14" width="31.00390625" style="208" customWidth="1"/>
    <col min="15" max="15" width="8.8515625" style="208" customWidth="1"/>
    <col min="16" max="42" width="9.140625" style="208" customWidth="1"/>
    <col min="43" max="16384" width="9.140625" style="208" customWidth="1"/>
  </cols>
  <sheetData>
    <row r="1" spans="1:8" ht="16.5" thickBot="1">
      <c r="A1" s="728" t="s">
        <v>362</v>
      </c>
      <c r="B1" s="729"/>
      <c r="C1" s="729"/>
      <c r="D1" s="729"/>
      <c r="E1" s="729"/>
      <c r="F1" s="730"/>
      <c r="H1" s="609" t="str">
        <f>+TITELBLAD!C12</f>
        <v>elektriciteit</v>
      </c>
    </row>
    <row r="4" spans="1:5" ht="12.75">
      <c r="A4" s="214" t="s">
        <v>72</v>
      </c>
      <c r="B4" s="218">
        <f>+'T3'!D3</f>
        <v>2017</v>
      </c>
      <c r="C4" s="263">
        <f>-M59</f>
        <v>0</v>
      </c>
      <c r="D4" s="220"/>
      <c r="E4" s="220"/>
    </row>
    <row r="5" spans="4:5" ht="12.75">
      <c r="D5" s="220"/>
      <c r="E5" s="220"/>
    </row>
    <row r="8" ht="12.75">
      <c r="A8" s="221"/>
    </row>
    <row r="9" spans="13:14" ht="12.75">
      <c r="M9" s="264"/>
      <c r="N9" s="265"/>
    </row>
    <row r="10" ht="13.5" thickBot="1"/>
    <row r="11" spans="1:14" ht="45" customHeight="1" thickBot="1">
      <c r="A11" s="222" t="s">
        <v>121</v>
      </c>
      <c r="B11" s="266"/>
      <c r="C11" s="224" t="str">
        <f>"Historische aanschaffingswaarde activa einde boekjaar "&amp;B4-1</f>
        <v>Historische aanschaffingswaarde activa einde boekjaar 2016</v>
      </c>
      <c r="D11" s="224" t="str">
        <f>"Gecumuleerde afschrijvingen en waardeverminderingen activa einde boekjaar "&amp;B4-1</f>
        <v>Gecumuleerde afschrijvingen en waardeverminderingen activa einde boekjaar 2016</v>
      </c>
      <c r="E11" s="224" t="str">
        <f>"Nettoboekwaarde materiële vaste activa einde boekjaar "&amp;B4-1</f>
        <v>Nettoboekwaarde materiële vaste activa einde boekjaar 2016</v>
      </c>
      <c r="F11" s="224" t="str">
        <f>"Vervangingsinvesteringen boekjaar "&amp;B4</f>
        <v>Vervangingsinvesteringen boekjaar 2017</v>
      </c>
      <c r="G11" s="224" t="str">
        <f>"Uitbreidingsinvesteringen boekjaar "&amp;B4</f>
        <v>Uitbreidingsinvesteringen boekjaar 2017</v>
      </c>
      <c r="H11" s="224" t="str">
        <f>"Tussenkomsten derden boekjaar "&amp;B4</f>
        <v>Tussenkomsten derden boekjaar 2017</v>
      </c>
      <c r="I11" s="224" t="str">
        <f>"Subsidies boekjaar "&amp;B4</f>
        <v>Subsidies boekjaar 2017</v>
      </c>
      <c r="J11" s="746" t="str">
        <f>"Desinvesteringen boekjaar "&amp;B4</f>
        <v>Desinvesteringen boekjaar 2017</v>
      </c>
      <c r="K11" s="747"/>
      <c r="L11" s="748"/>
      <c r="M11" s="224" t="str">
        <f>"Afschrijvingen en waardeverminderingen boekjaar "&amp;B4</f>
        <v>Afschrijvingen en waardeverminderingen boekjaar 2017</v>
      </c>
      <c r="N11" s="224" t="str">
        <f>"Nettoboekwaarde materiële vaste activa einde boekjaar "&amp;B4</f>
        <v>Nettoboekwaarde materiële vaste activa einde boekjaar 2017</v>
      </c>
    </row>
    <row r="12" spans="1:14" ht="45" customHeight="1">
      <c r="A12" s="225"/>
      <c r="B12" s="267"/>
      <c r="C12" s="227"/>
      <c r="D12" s="227"/>
      <c r="E12" s="227"/>
      <c r="F12" s="227"/>
      <c r="G12" s="227"/>
      <c r="H12" s="227"/>
      <c r="I12" s="227"/>
      <c r="J12" s="227" t="str">
        <f>"Historische aanschaffingswaarde desinvesteringen boekjaar "&amp;B4</f>
        <v>Historische aanschaffingswaarde desinvesteringen boekjaar 2017</v>
      </c>
      <c r="K12" s="227" t="str">
        <f>"Gecumuleerde afschrijvingen en waardeverminderingen desinvesteringen boekjaar "&amp;B4</f>
        <v>Gecumuleerde afschrijvingen en waardeverminderingen desinvesteringen boekjaar 2017</v>
      </c>
      <c r="L12" s="224" t="str">
        <f>"Nettoboekwaarde desinvesteringen boekjaar "&amp;B4</f>
        <v>Nettoboekwaarde desinvesteringen boekjaar 2017</v>
      </c>
      <c r="M12" s="227"/>
      <c r="N12" s="227"/>
    </row>
    <row r="13" spans="1:14" ht="13.5" thickBot="1">
      <c r="A13" s="228"/>
      <c r="B13" s="229"/>
      <c r="C13" s="230" t="s">
        <v>4</v>
      </c>
      <c r="D13" s="230" t="s">
        <v>6</v>
      </c>
      <c r="E13" s="230"/>
      <c r="F13" s="230" t="s">
        <v>4</v>
      </c>
      <c r="G13" s="230" t="s">
        <v>4</v>
      </c>
      <c r="H13" s="230" t="s">
        <v>6</v>
      </c>
      <c r="I13" s="230" t="s">
        <v>6</v>
      </c>
      <c r="J13" s="230" t="s">
        <v>6</v>
      </c>
      <c r="K13" s="230" t="s">
        <v>4</v>
      </c>
      <c r="L13" s="230"/>
      <c r="M13" s="230" t="s">
        <v>6</v>
      </c>
      <c r="N13" s="231"/>
    </row>
    <row r="14" spans="1:14" ht="12.75">
      <c r="A14" s="232" t="s">
        <v>135</v>
      </c>
      <c r="B14" s="233"/>
      <c r="C14" s="268">
        <f>+'T5A'!C23+'T5B'!C15+'T5C'!C15</f>
        <v>0</v>
      </c>
      <c r="D14" s="268">
        <f>+'T5A'!D23+'T5B'!D15+'T5C'!D15</f>
        <v>0</v>
      </c>
      <c r="E14" s="268">
        <f aca="true" t="shared" si="0" ref="E14:E55">+C14+D14</f>
        <v>0</v>
      </c>
      <c r="F14" s="268">
        <f>+'T5A'!F23</f>
        <v>0</v>
      </c>
      <c r="G14" s="268">
        <f>+'T5A'!G23</f>
        <v>0</v>
      </c>
      <c r="H14" s="268">
        <f>+'T5A'!H23</f>
        <v>0</v>
      </c>
      <c r="I14" s="268">
        <f>+'T5A'!I23</f>
        <v>0</v>
      </c>
      <c r="J14" s="268">
        <f>+'T5A'!J23</f>
        <v>0</v>
      </c>
      <c r="K14" s="268">
        <f>+'T5A'!K23</f>
        <v>0</v>
      </c>
      <c r="L14" s="268">
        <f aca="true" t="shared" si="1" ref="L14:L55">+J14+K14</f>
        <v>0</v>
      </c>
      <c r="M14" s="268">
        <f>+'T5A'!M23+'T5B'!F15+'T5C'!F15</f>
        <v>0</v>
      </c>
      <c r="N14" s="269">
        <f aca="true" t="shared" si="2" ref="N14:N55">+E14+F14+G14+H14+I14+L14+M14</f>
        <v>0</v>
      </c>
    </row>
    <row r="15" spans="1:14" ht="12.75">
      <c r="A15" s="270" t="s">
        <v>57</v>
      </c>
      <c r="B15" s="271"/>
      <c r="C15" s="272">
        <f>+'T5A'!C24+'T5B'!C16+'T5C'!C16</f>
        <v>0</v>
      </c>
      <c r="D15" s="272">
        <f>+'T5A'!D24+'T5B'!D16+'T5C'!D16</f>
        <v>0</v>
      </c>
      <c r="E15" s="272">
        <f t="shared" si="0"/>
        <v>0</v>
      </c>
      <c r="F15" s="272">
        <f>+'T5A'!F24</f>
        <v>0</v>
      </c>
      <c r="G15" s="272">
        <f>+'T5A'!G24</f>
        <v>0</v>
      </c>
      <c r="H15" s="272">
        <f>+'T5A'!H24</f>
        <v>0</v>
      </c>
      <c r="I15" s="272">
        <f>+'T5A'!I24</f>
        <v>0</v>
      </c>
      <c r="J15" s="272">
        <f>+'T5A'!J24</f>
        <v>0</v>
      </c>
      <c r="K15" s="272">
        <f>+'T5A'!K24</f>
        <v>0</v>
      </c>
      <c r="L15" s="272">
        <f t="shared" si="1"/>
        <v>0</v>
      </c>
      <c r="M15" s="272">
        <f>+'T5A'!M24+'T5B'!F16+'T5C'!F16</f>
        <v>0</v>
      </c>
      <c r="N15" s="273">
        <f t="shared" si="2"/>
        <v>0</v>
      </c>
    </row>
    <row r="16" spans="1:14" ht="12.75">
      <c r="A16" s="270" t="s">
        <v>58</v>
      </c>
      <c r="B16" s="271"/>
      <c r="C16" s="272">
        <f>+'T5A'!C25+'T5B'!C17+'T5C'!C17</f>
        <v>0</v>
      </c>
      <c r="D16" s="272">
        <f>+'T5A'!D25+'T5B'!D17+'T5C'!D17</f>
        <v>0</v>
      </c>
      <c r="E16" s="272">
        <f t="shared" si="0"/>
        <v>0</v>
      </c>
      <c r="F16" s="272">
        <f>+'T5A'!F25</f>
        <v>0</v>
      </c>
      <c r="G16" s="272">
        <f>+'T5A'!G25</f>
        <v>0</v>
      </c>
      <c r="H16" s="272">
        <f>+'T5A'!H25</f>
        <v>0</v>
      </c>
      <c r="I16" s="272">
        <f>+'T5A'!I25</f>
        <v>0</v>
      </c>
      <c r="J16" s="272">
        <f>+'T5A'!J25</f>
        <v>0</v>
      </c>
      <c r="K16" s="272">
        <f>+'T5A'!K25</f>
        <v>0</v>
      </c>
      <c r="L16" s="272">
        <f t="shared" si="1"/>
        <v>0</v>
      </c>
      <c r="M16" s="272">
        <f>+'T5A'!M25+'T5B'!F17+'T5C'!F17</f>
        <v>0</v>
      </c>
      <c r="N16" s="273">
        <f t="shared" si="2"/>
        <v>0</v>
      </c>
    </row>
    <row r="17" spans="1:14" ht="12.75">
      <c r="A17" s="274" t="s">
        <v>172</v>
      </c>
      <c r="B17" s="271"/>
      <c r="C17" s="272">
        <f>+'T5A'!C26+'T5B'!C18+'T5C'!C18</f>
        <v>0</v>
      </c>
      <c r="D17" s="272">
        <f>+'T5A'!D26+'T5B'!D18+'T5C'!D18</f>
        <v>0</v>
      </c>
      <c r="E17" s="272">
        <f t="shared" si="0"/>
        <v>0</v>
      </c>
      <c r="F17" s="272">
        <f>+'T5A'!F26</f>
        <v>0</v>
      </c>
      <c r="G17" s="272">
        <f>+'T5A'!G26</f>
        <v>0</v>
      </c>
      <c r="H17" s="272">
        <f>+'T5A'!H26</f>
        <v>0</v>
      </c>
      <c r="I17" s="272">
        <f>+'T5A'!I26</f>
        <v>0</v>
      </c>
      <c r="J17" s="272">
        <f>+'T5A'!J26</f>
        <v>0</v>
      </c>
      <c r="K17" s="272">
        <f>+'T5A'!K26</f>
        <v>0</v>
      </c>
      <c r="L17" s="272">
        <f t="shared" si="1"/>
        <v>0</v>
      </c>
      <c r="M17" s="272">
        <f>+'T5A'!M26+'T5B'!F18+'T5C'!F18</f>
        <v>0</v>
      </c>
      <c r="N17" s="273">
        <f t="shared" si="2"/>
        <v>0</v>
      </c>
    </row>
    <row r="18" spans="1:14" ht="12.75">
      <c r="A18" s="274" t="s">
        <v>160</v>
      </c>
      <c r="B18" s="271"/>
      <c r="C18" s="272">
        <f>+'T5A'!C27+'T5B'!C19+'T5C'!C19</f>
        <v>0</v>
      </c>
      <c r="D18" s="272">
        <f>+'T5A'!D27+'T5B'!D19+'T5C'!D19</f>
        <v>0</v>
      </c>
      <c r="E18" s="272">
        <f t="shared" si="0"/>
        <v>0</v>
      </c>
      <c r="F18" s="272">
        <f>+'T5A'!F27</f>
        <v>0</v>
      </c>
      <c r="G18" s="272">
        <f>+'T5A'!G27</f>
        <v>0</v>
      </c>
      <c r="H18" s="272">
        <f>+'T5A'!H27</f>
        <v>0</v>
      </c>
      <c r="I18" s="272">
        <f>+'T5A'!I27</f>
        <v>0</v>
      </c>
      <c r="J18" s="272">
        <f>+'T5A'!J27</f>
        <v>0</v>
      </c>
      <c r="K18" s="272">
        <f>+'T5A'!K27</f>
        <v>0</v>
      </c>
      <c r="L18" s="272">
        <f t="shared" si="1"/>
        <v>0</v>
      </c>
      <c r="M18" s="272">
        <f>+'T5A'!M27+'T5B'!F19+'T5C'!F19</f>
        <v>0</v>
      </c>
      <c r="N18" s="273">
        <f t="shared" si="2"/>
        <v>0</v>
      </c>
    </row>
    <row r="19" spans="1:14" ht="12.75">
      <c r="A19" s="274" t="s">
        <v>161</v>
      </c>
      <c r="B19" s="271"/>
      <c r="C19" s="272">
        <f>+'T5A'!C28+'T5B'!C20+'T5C'!C20</f>
        <v>0</v>
      </c>
      <c r="D19" s="272">
        <f>+'T5A'!D28+'T5B'!D20+'T5C'!D20</f>
        <v>0</v>
      </c>
      <c r="E19" s="272">
        <f t="shared" si="0"/>
        <v>0</v>
      </c>
      <c r="F19" s="272">
        <f>+'T5A'!F28</f>
        <v>0</v>
      </c>
      <c r="G19" s="272">
        <f>+'T5A'!G28</f>
        <v>0</v>
      </c>
      <c r="H19" s="272">
        <f>+'T5A'!H28</f>
        <v>0</v>
      </c>
      <c r="I19" s="272">
        <f>+'T5A'!I28</f>
        <v>0</v>
      </c>
      <c r="J19" s="272">
        <f>+'T5A'!J28</f>
        <v>0</v>
      </c>
      <c r="K19" s="272">
        <f>+'T5A'!K28</f>
        <v>0</v>
      </c>
      <c r="L19" s="272">
        <f t="shared" si="1"/>
        <v>0</v>
      </c>
      <c r="M19" s="272">
        <f>+'T5A'!M28+'T5B'!F20+'T5C'!F20</f>
        <v>0</v>
      </c>
      <c r="N19" s="273">
        <f t="shared" si="2"/>
        <v>0</v>
      </c>
    </row>
    <row r="20" spans="1:14" ht="12.75">
      <c r="A20" s="274" t="s">
        <v>162</v>
      </c>
      <c r="B20" s="271"/>
      <c r="C20" s="272">
        <f>+'T5A'!C29+'T5B'!C21+'T5C'!C21</f>
        <v>0</v>
      </c>
      <c r="D20" s="272">
        <f>+'T5A'!D29+'T5B'!D21+'T5C'!D21</f>
        <v>0</v>
      </c>
      <c r="E20" s="272">
        <f t="shared" si="0"/>
        <v>0</v>
      </c>
      <c r="F20" s="272">
        <f>+'T5A'!F29</f>
        <v>0</v>
      </c>
      <c r="G20" s="272">
        <f>+'T5A'!G29</f>
        <v>0</v>
      </c>
      <c r="H20" s="272">
        <f>+'T5A'!H29</f>
        <v>0</v>
      </c>
      <c r="I20" s="272">
        <f>+'T5A'!I29</f>
        <v>0</v>
      </c>
      <c r="J20" s="272">
        <f>+'T5A'!J29</f>
        <v>0</v>
      </c>
      <c r="K20" s="272">
        <f>+'T5A'!K29</f>
        <v>0</v>
      </c>
      <c r="L20" s="272">
        <f t="shared" si="1"/>
        <v>0</v>
      </c>
      <c r="M20" s="272">
        <f>+'T5A'!M29+'T5B'!F21+'T5C'!F21</f>
        <v>0</v>
      </c>
      <c r="N20" s="273">
        <f t="shared" si="2"/>
        <v>0</v>
      </c>
    </row>
    <row r="21" spans="1:14" ht="12.75">
      <c r="A21" s="274" t="s">
        <v>163</v>
      </c>
      <c r="B21" s="271"/>
      <c r="C21" s="272">
        <f>+'T5A'!C30+'T5B'!C22+'T5C'!C22</f>
        <v>0</v>
      </c>
      <c r="D21" s="272">
        <f>+'T5A'!D30+'T5B'!D22+'T5C'!D22</f>
        <v>0</v>
      </c>
      <c r="E21" s="272">
        <f t="shared" si="0"/>
        <v>0</v>
      </c>
      <c r="F21" s="272">
        <f>+'T5A'!F30</f>
        <v>0</v>
      </c>
      <c r="G21" s="272">
        <f>+'T5A'!G30</f>
        <v>0</v>
      </c>
      <c r="H21" s="272">
        <f>+'T5A'!H30</f>
        <v>0</v>
      </c>
      <c r="I21" s="272">
        <f>+'T5A'!I30</f>
        <v>0</v>
      </c>
      <c r="J21" s="272">
        <f>+'T5A'!J30</f>
        <v>0</v>
      </c>
      <c r="K21" s="272">
        <f>+'T5A'!K30</f>
        <v>0</v>
      </c>
      <c r="L21" s="272">
        <f t="shared" si="1"/>
        <v>0</v>
      </c>
      <c r="M21" s="272">
        <f>+'T5A'!M30+'T5B'!F22+'T5C'!F22</f>
        <v>0</v>
      </c>
      <c r="N21" s="273">
        <f t="shared" si="2"/>
        <v>0</v>
      </c>
    </row>
    <row r="22" spans="1:14" ht="12.75">
      <c r="A22" s="274" t="s">
        <v>173</v>
      </c>
      <c r="B22" s="271"/>
      <c r="C22" s="272">
        <f>+'T5A'!C31+'T5B'!C23+'T5C'!C23</f>
        <v>0</v>
      </c>
      <c r="D22" s="272">
        <f>+'T5A'!D31+'T5B'!D23+'T5C'!D23</f>
        <v>0</v>
      </c>
      <c r="E22" s="272">
        <f t="shared" si="0"/>
        <v>0</v>
      </c>
      <c r="F22" s="272">
        <f>+'T5A'!F31</f>
        <v>0</v>
      </c>
      <c r="G22" s="272">
        <f>+'T5A'!G31</f>
        <v>0</v>
      </c>
      <c r="H22" s="272">
        <f>+'T5A'!H31</f>
        <v>0</v>
      </c>
      <c r="I22" s="272">
        <f>+'T5A'!I31</f>
        <v>0</v>
      </c>
      <c r="J22" s="272">
        <f>+'T5A'!J31</f>
        <v>0</v>
      </c>
      <c r="K22" s="272">
        <f>+'T5A'!K31</f>
        <v>0</v>
      </c>
      <c r="L22" s="272">
        <f t="shared" si="1"/>
        <v>0</v>
      </c>
      <c r="M22" s="272">
        <f>+'T5A'!M31+'T5B'!F23+'T5C'!F23</f>
        <v>0</v>
      </c>
      <c r="N22" s="273">
        <f t="shared" si="2"/>
        <v>0</v>
      </c>
    </row>
    <row r="23" spans="1:14" ht="12.75">
      <c r="A23" s="274" t="s">
        <v>164</v>
      </c>
      <c r="B23" s="271"/>
      <c r="C23" s="272">
        <f>+'T5A'!C32+'T5B'!C24+'T5C'!C24</f>
        <v>0</v>
      </c>
      <c r="D23" s="272">
        <f>+'T5A'!D32+'T5B'!D24+'T5C'!D24</f>
        <v>0</v>
      </c>
      <c r="E23" s="272">
        <f t="shared" si="0"/>
        <v>0</v>
      </c>
      <c r="F23" s="272">
        <f>+'T5A'!F32</f>
        <v>0</v>
      </c>
      <c r="G23" s="272">
        <f>+'T5A'!G32</f>
        <v>0</v>
      </c>
      <c r="H23" s="272">
        <f>+'T5A'!H32</f>
        <v>0</v>
      </c>
      <c r="I23" s="272">
        <f>+'T5A'!I32</f>
        <v>0</v>
      </c>
      <c r="J23" s="272">
        <f>+'T5A'!J32</f>
        <v>0</v>
      </c>
      <c r="K23" s="272">
        <f>+'T5A'!K32</f>
        <v>0</v>
      </c>
      <c r="L23" s="272">
        <f t="shared" si="1"/>
        <v>0</v>
      </c>
      <c r="M23" s="272">
        <f>+'T5A'!M32+'T5B'!F24+'T5C'!F24</f>
        <v>0</v>
      </c>
      <c r="N23" s="273">
        <f t="shared" si="2"/>
        <v>0</v>
      </c>
    </row>
    <row r="24" spans="1:14" ht="12.75">
      <c r="A24" s="274" t="s">
        <v>165</v>
      </c>
      <c r="B24" s="271"/>
      <c r="C24" s="272">
        <f>+'T5A'!C33+'T5B'!C25+'T5C'!C25</f>
        <v>0</v>
      </c>
      <c r="D24" s="272">
        <f>+'T5A'!D33+'T5B'!D25+'T5C'!D25</f>
        <v>0</v>
      </c>
      <c r="E24" s="272">
        <f t="shared" si="0"/>
        <v>0</v>
      </c>
      <c r="F24" s="272">
        <f>+'T5A'!F33</f>
        <v>0</v>
      </c>
      <c r="G24" s="272">
        <f>+'T5A'!G33</f>
        <v>0</v>
      </c>
      <c r="H24" s="272">
        <f>+'T5A'!H33</f>
        <v>0</v>
      </c>
      <c r="I24" s="272">
        <f>+'T5A'!I33</f>
        <v>0</v>
      </c>
      <c r="J24" s="272">
        <f>+'T5A'!J33</f>
        <v>0</v>
      </c>
      <c r="K24" s="272">
        <f>+'T5A'!K33</f>
        <v>0</v>
      </c>
      <c r="L24" s="272">
        <f t="shared" si="1"/>
        <v>0</v>
      </c>
      <c r="M24" s="272">
        <f>+'T5A'!M33+'T5B'!F25+'T5C'!F25</f>
        <v>0</v>
      </c>
      <c r="N24" s="273">
        <f t="shared" si="2"/>
        <v>0</v>
      </c>
    </row>
    <row r="25" spans="1:14" ht="12.75">
      <c r="A25" s="274" t="s">
        <v>166</v>
      </c>
      <c r="B25" s="271"/>
      <c r="C25" s="272">
        <f>+'T5A'!C34+'T5B'!C26+'T5C'!C26</f>
        <v>0</v>
      </c>
      <c r="D25" s="272">
        <f>+'T5A'!D34+'T5B'!D26+'T5C'!D26</f>
        <v>0</v>
      </c>
      <c r="E25" s="272">
        <f t="shared" si="0"/>
        <v>0</v>
      </c>
      <c r="F25" s="272">
        <f>+'T5A'!F34</f>
        <v>0</v>
      </c>
      <c r="G25" s="272">
        <f>+'T5A'!G34</f>
        <v>0</v>
      </c>
      <c r="H25" s="272">
        <f>+'T5A'!H34</f>
        <v>0</v>
      </c>
      <c r="I25" s="272">
        <f>+'T5A'!I34</f>
        <v>0</v>
      </c>
      <c r="J25" s="272">
        <f>+'T5A'!J34</f>
        <v>0</v>
      </c>
      <c r="K25" s="272">
        <f>+'T5A'!K34</f>
        <v>0</v>
      </c>
      <c r="L25" s="272">
        <f t="shared" si="1"/>
        <v>0</v>
      </c>
      <c r="M25" s="272">
        <f>+'T5A'!M34+'T5B'!F26+'T5C'!F26</f>
        <v>0</v>
      </c>
      <c r="N25" s="273">
        <f t="shared" si="2"/>
        <v>0</v>
      </c>
    </row>
    <row r="26" spans="1:14" ht="12.75">
      <c r="A26" s="274" t="s">
        <v>167</v>
      </c>
      <c r="B26" s="271"/>
      <c r="C26" s="272">
        <f>+'T5A'!C35+'T5B'!C27+'T5C'!C27</f>
        <v>0</v>
      </c>
      <c r="D26" s="272">
        <f>+'T5A'!D35+'T5B'!D27+'T5C'!D27</f>
        <v>0</v>
      </c>
      <c r="E26" s="272">
        <f t="shared" si="0"/>
        <v>0</v>
      </c>
      <c r="F26" s="272">
        <f>+'T5A'!F35</f>
        <v>0</v>
      </c>
      <c r="G26" s="272">
        <f>+'T5A'!G35</f>
        <v>0</v>
      </c>
      <c r="H26" s="272">
        <f>+'T5A'!H35</f>
        <v>0</v>
      </c>
      <c r="I26" s="272">
        <f>+'T5A'!I35</f>
        <v>0</v>
      </c>
      <c r="J26" s="272">
        <f>+'T5A'!J35</f>
        <v>0</v>
      </c>
      <c r="K26" s="272">
        <f>+'T5A'!K35</f>
        <v>0</v>
      </c>
      <c r="L26" s="272">
        <f t="shared" si="1"/>
        <v>0</v>
      </c>
      <c r="M26" s="272">
        <f>+'T5A'!M35+'T5B'!F27+'T5C'!F27</f>
        <v>0</v>
      </c>
      <c r="N26" s="273">
        <f t="shared" si="2"/>
        <v>0</v>
      </c>
    </row>
    <row r="27" spans="1:14" ht="12.75">
      <c r="A27" s="274" t="s">
        <v>174</v>
      </c>
      <c r="B27" s="271"/>
      <c r="C27" s="272">
        <f>+'T5A'!C36+'T5B'!C28+'T5C'!C28</f>
        <v>0</v>
      </c>
      <c r="D27" s="272">
        <f>+'T5A'!D36+'T5B'!D28+'T5C'!D28</f>
        <v>0</v>
      </c>
      <c r="E27" s="272">
        <f t="shared" si="0"/>
        <v>0</v>
      </c>
      <c r="F27" s="272">
        <f>+'T5A'!F36</f>
        <v>0</v>
      </c>
      <c r="G27" s="272">
        <f>+'T5A'!G36</f>
        <v>0</v>
      </c>
      <c r="H27" s="272">
        <f>+'T5A'!H36</f>
        <v>0</v>
      </c>
      <c r="I27" s="272">
        <f>+'T5A'!I36</f>
        <v>0</v>
      </c>
      <c r="J27" s="272">
        <f>+'T5A'!J36</f>
        <v>0</v>
      </c>
      <c r="K27" s="272">
        <f>+'T5A'!K36</f>
        <v>0</v>
      </c>
      <c r="L27" s="272">
        <f t="shared" si="1"/>
        <v>0</v>
      </c>
      <c r="M27" s="272">
        <f>+'T5A'!M36+'T5B'!F28+'T5C'!F28</f>
        <v>0</v>
      </c>
      <c r="N27" s="273">
        <f t="shared" si="2"/>
        <v>0</v>
      </c>
    </row>
    <row r="28" spans="1:14" ht="12.75">
      <c r="A28" s="274" t="s">
        <v>168</v>
      </c>
      <c r="B28" s="271"/>
      <c r="C28" s="272">
        <f>+'T5A'!C37+'T5B'!C29+'T5C'!C29</f>
        <v>0</v>
      </c>
      <c r="D28" s="272">
        <f>+'T5A'!D37+'T5B'!D29+'T5C'!D29</f>
        <v>0</v>
      </c>
      <c r="E28" s="272">
        <f t="shared" si="0"/>
        <v>0</v>
      </c>
      <c r="F28" s="272">
        <f>+'T5A'!F37</f>
        <v>0</v>
      </c>
      <c r="G28" s="272">
        <f>+'T5A'!G37</f>
        <v>0</v>
      </c>
      <c r="H28" s="272">
        <f>+'T5A'!H37</f>
        <v>0</v>
      </c>
      <c r="I28" s="272">
        <f>+'T5A'!I37</f>
        <v>0</v>
      </c>
      <c r="J28" s="272">
        <f>+'T5A'!J37</f>
        <v>0</v>
      </c>
      <c r="K28" s="272">
        <f>+'T5A'!K37</f>
        <v>0</v>
      </c>
      <c r="L28" s="272">
        <f t="shared" si="1"/>
        <v>0</v>
      </c>
      <c r="M28" s="272">
        <f>+'T5A'!M37+'T5B'!F29+'T5C'!F29</f>
        <v>0</v>
      </c>
      <c r="N28" s="273">
        <f t="shared" si="2"/>
        <v>0</v>
      </c>
    </row>
    <row r="29" spans="1:14" ht="12.75">
      <c r="A29" s="274" t="s">
        <v>169</v>
      </c>
      <c r="B29" s="271"/>
      <c r="C29" s="272">
        <f>+'T5A'!C38+'T5B'!C30+'T5C'!C30</f>
        <v>0</v>
      </c>
      <c r="D29" s="272">
        <f>+'T5A'!D38+'T5B'!D30+'T5C'!D30</f>
        <v>0</v>
      </c>
      <c r="E29" s="272">
        <f t="shared" si="0"/>
        <v>0</v>
      </c>
      <c r="F29" s="272">
        <f>+'T5A'!F38</f>
        <v>0</v>
      </c>
      <c r="G29" s="272">
        <f>+'T5A'!G38</f>
        <v>0</v>
      </c>
      <c r="H29" s="272">
        <f>+'T5A'!H38</f>
        <v>0</v>
      </c>
      <c r="I29" s="272">
        <f>+'T5A'!I38</f>
        <v>0</v>
      </c>
      <c r="J29" s="272">
        <f>+'T5A'!J38</f>
        <v>0</v>
      </c>
      <c r="K29" s="272">
        <f>+'T5A'!K38</f>
        <v>0</v>
      </c>
      <c r="L29" s="272">
        <f t="shared" si="1"/>
        <v>0</v>
      </c>
      <c r="M29" s="272">
        <f>+'T5A'!M38+'T5B'!F30+'T5C'!F30</f>
        <v>0</v>
      </c>
      <c r="N29" s="273">
        <f t="shared" si="2"/>
        <v>0</v>
      </c>
    </row>
    <row r="30" spans="1:14" ht="12.75">
      <c r="A30" s="274" t="s">
        <v>170</v>
      </c>
      <c r="B30" s="271"/>
      <c r="C30" s="272">
        <f>+'T5A'!C39+'T5B'!C31+'T5C'!C31</f>
        <v>0</v>
      </c>
      <c r="D30" s="272">
        <f>+'T5A'!D39+'T5B'!D31+'T5C'!D31</f>
        <v>0</v>
      </c>
      <c r="E30" s="272">
        <f t="shared" si="0"/>
        <v>0</v>
      </c>
      <c r="F30" s="272">
        <f>+'T5A'!F39</f>
        <v>0</v>
      </c>
      <c r="G30" s="272">
        <f>+'T5A'!G39</f>
        <v>0</v>
      </c>
      <c r="H30" s="272">
        <f>+'T5A'!H39</f>
        <v>0</v>
      </c>
      <c r="I30" s="272">
        <f>+'T5A'!I39</f>
        <v>0</v>
      </c>
      <c r="J30" s="272">
        <f>+'T5A'!J39</f>
        <v>0</v>
      </c>
      <c r="K30" s="272">
        <f>+'T5A'!K39</f>
        <v>0</v>
      </c>
      <c r="L30" s="272">
        <f t="shared" si="1"/>
        <v>0</v>
      </c>
      <c r="M30" s="272">
        <f>+'T5A'!M39+'T5B'!F31+'T5C'!F31</f>
        <v>0</v>
      </c>
      <c r="N30" s="273">
        <f t="shared" si="2"/>
        <v>0</v>
      </c>
    </row>
    <row r="31" spans="1:14" ht="12.75">
      <c r="A31" s="274" t="s">
        <v>171</v>
      </c>
      <c r="B31" s="271"/>
      <c r="C31" s="272">
        <f>+'T5A'!C40+'T5B'!C32+'T5C'!C32</f>
        <v>0</v>
      </c>
      <c r="D31" s="272">
        <f>+'T5A'!D40+'T5B'!D32+'T5C'!D32</f>
        <v>0</v>
      </c>
      <c r="E31" s="272">
        <f t="shared" si="0"/>
        <v>0</v>
      </c>
      <c r="F31" s="272">
        <f>+'T5A'!F40</f>
        <v>0</v>
      </c>
      <c r="G31" s="272">
        <f>+'T5A'!G40</f>
        <v>0</v>
      </c>
      <c r="H31" s="272">
        <f>+'T5A'!H40</f>
        <v>0</v>
      </c>
      <c r="I31" s="272">
        <f>+'T5A'!I40</f>
        <v>0</v>
      </c>
      <c r="J31" s="272">
        <f>+'T5A'!J40</f>
        <v>0</v>
      </c>
      <c r="K31" s="272">
        <f>+'T5A'!K40</f>
        <v>0</v>
      </c>
      <c r="L31" s="272">
        <f t="shared" si="1"/>
        <v>0</v>
      </c>
      <c r="M31" s="272">
        <f>+'T5A'!M40+'T5B'!F32+'T5C'!F32</f>
        <v>0</v>
      </c>
      <c r="N31" s="273">
        <f t="shared" si="2"/>
        <v>0</v>
      </c>
    </row>
    <row r="32" spans="1:14" ht="12.75">
      <c r="A32" s="274" t="s">
        <v>345</v>
      </c>
      <c r="B32" s="271"/>
      <c r="C32" s="272">
        <f>+'T5A'!C41+'T5B'!C33+'T5C'!C33</f>
        <v>0</v>
      </c>
      <c r="D32" s="272">
        <f>+'T5A'!D41+'T5B'!D33+'T5C'!D33</f>
        <v>0</v>
      </c>
      <c r="E32" s="272">
        <f>+C32+D32</f>
        <v>0</v>
      </c>
      <c r="F32" s="272">
        <f>+'T5A'!F41</f>
        <v>0</v>
      </c>
      <c r="G32" s="272">
        <f>+'T5A'!G41</f>
        <v>0</v>
      </c>
      <c r="H32" s="272">
        <f>+'T5A'!H41</f>
        <v>0</v>
      </c>
      <c r="I32" s="272">
        <f>+'T5A'!I41</f>
        <v>0</v>
      </c>
      <c r="J32" s="272">
        <f>+'T5A'!J41</f>
        <v>0</v>
      </c>
      <c r="K32" s="272">
        <f>+'T5A'!K41</f>
        <v>0</v>
      </c>
      <c r="L32" s="272">
        <f>+J32+K32</f>
        <v>0</v>
      </c>
      <c r="M32" s="272">
        <f>+'T5A'!M41+'T5B'!F33+'T5C'!F33</f>
        <v>0</v>
      </c>
      <c r="N32" s="273">
        <f>+E32+F32+G32+H32+I32+L32+M32</f>
        <v>0</v>
      </c>
    </row>
    <row r="33" spans="1:14" ht="12.75">
      <c r="A33" s="274" t="s">
        <v>175</v>
      </c>
      <c r="B33" s="271"/>
      <c r="C33" s="272">
        <f>+'T5A'!C42+'T5B'!C34+'T5C'!C34</f>
        <v>0</v>
      </c>
      <c r="D33" s="272">
        <f>+'T5A'!D42+'T5B'!D34+'T5C'!D34</f>
        <v>0</v>
      </c>
      <c r="E33" s="272">
        <f t="shared" si="0"/>
        <v>0</v>
      </c>
      <c r="F33" s="272">
        <f>+'T5A'!F42</f>
        <v>0</v>
      </c>
      <c r="G33" s="272">
        <f>+'T5A'!G42</f>
        <v>0</v>
      </c>
      <c r="H33" s="272">
        <f>+'T5A'!H42</f>
        <v>0</v>
      </c>
      <c r="I33" s="272">
        <f>+'T5A'!I42</f>
        <v>0</v>
      </c>
      <c r="J33" s="272">
        <f>+'T5A'!J42</f>
        <v>0</v>
      </c>
      <c r="K33" s="272">
        <f>+'T5A'!K42</f>
        <v>0</v>
      </c>
      <c r="L33" s="272">
        <f t="shared" si="1"/>
        <v>0</v>
      </c>
      <c r="M33" s="272">
        <f>+'T5A'!M42+'T5B'!F34+'T5C'!F34</f>
        <v>0</v>
      </c>
      <c r="N33" s="273">
        <f t="shared" si="2"/>
        <v>0</v>
      </c>
    </row>
    <row r="34" spans="1:14" ht="12.75">
      <c r="A34" s="274" t="s">
        <v>176</v>
      </c>
      <c r="B34" s="271"/>
      <c r="C34" s="272">
        <f>+'T5A'!C43+'T5B'!C35+'T5C'!C35</f>
        <v>0</v>
      </c>
      <c r="D34" s="272">
        <f>+'T5A'!D43+'T5B'!D35+'T5C'!D35</f>
        <v>0</v>
      </c>
      <c r="E34" s="272">
        <f t="shared" si="0"/>
        <v>0</v>
      </c>
      <c r="F34" s="272">
        <f>+'T5A'!F43</f>
        <v>0</v>
      </c>
      <c r="G34" s="272">
        <f>+'T5A'!G43</f>
        <v>0</v>
      </c>
      <c r="H34" s="272">
        <f>+'T5A'!H43</f>
        <v>0</v>
      </c>
      <c r="I34" s="272">
        <f>+'T5A'!I43</f>
        <v>0</v>
      </c>
      <c r="J34" s="272">
        <f>+'T5A'!J43</f>
        <v>0</v>
      </c>
      <c r="K34" s="272">
        <f>+'T5A'!K43</f>
        <v>0</v>
      </c>
      <c r="L34" s="272">
        <f t="shared" si="1"/>
        <v>0</v>
      </c>
      <c r="M34" s="272">
        <f>+'T5A'!M43+'T5B'!F35+'T5C'!F35</f>
        <v>0</v>
      </c>
      <c r="N34" s="273">
        <f t="shared" si="2"/>
        <v>0</v>
      </c>
    </row>
    <row r="35" spans="1:14" ht="12.75">
      <c r="A35" s="274" t="s">
        <v>177</v>
      </c>
      <c r="B35" s="271"/>
      <c r="C35" s="272">
        <f>+'T5A'!C44+'T5B'!C36+'T5C'!C36</f>
        <v>0</v>
      </c>
      <c r="D35" s="272">
        <f>+'T5A'!D44+'T5B'!D36+'T5C'!D36</f>
        <v>0</v>
      </c>
      <c r="E35" s="272">
        <f t="shared" si="0"/>
        <v>0</v>
      </c>
      <c r="F35" s="272">
        <f>+'T5A'!F44</f>
        <v>0</v>
      </c>
      <c r="G35" s="272">
        <f>+'T5A'!G44</f>
        <v>0</v>
      </c>
      <c r="H35" s="272">
        <f>+'T5A'!H44</f>
        <v>0</v>
      </c>
      <c r="I35" s="272">
        <f>+'T5A'!I44</f>
        <v>0</v>
      </c>
      <c r="J35" s="272">
        <f>+'T5A'!J44</f>
        <v>0</v>
      </c>
      <c r="K35" s="272">
        <f>+'T5A'!K44</f>
        <v>0</v>
      </c>
      <c r="L35" s="272">
        <f t="shared" si="1"/>
        <v>0</v>
      </c>
      <c r="M35" s="272">
        <f>+'T5A'!M44+'T5B'!F36+'T5C'!F36</f>
        <v>0</v>
      </c>
      <c r="N35" s="273">
        <f t="shared" si="2"/>
        <v>0</v>
      </c>
    </row>
    <row r="36" spans="1:14" ht="12.75">
      <c r="A36" s="274" t="s">
        <v>178</v>
      </c>
      <c r="B36" s="271"/>
      <c r="C36" s="272">
        <f>+'T5A'!C45+'T5B'!C37+'T5C'!C37</f>
        <v>0</v>
      </c>
      <c r="D36" s="272">
        <f>+'T5A'!D45+'T5B'!D37+'T5C'!D37</f>
        <v>0</v>
      </c>
      <c r="E36" s="272">
        <f t="shared" si="0"/>
        <v>0</v>
      </c>
      <c r="F36" s="272">
        <f>+'T5A'!F45</f>
        <v>0</v>
      </c>
      <c r="G36" s="272">
        <f>+'T5A'!G45</f>
        <v>0</v>
      </c>
      <c r="H36" s="272">
        <f>+'T5A'!H45</f>
        <v>0</v>
      </c>
      <c r="I36" s="272">
        <f>+'T5A'!I45</f>
        <v>0</v>
      </c>
      <c r="J36" s="272">
        <f>+'T5A'!J45</f>
        <v>0</v>
      </c>
      <c r="K36" s="272">
        <f>+'T5A'!K45</f>
        <v>0</v>
      </c>
      <c r="L36" s="272">
        <f t="shared" si="1"/>
        <v>0</v>
      </c>
      <c r="M36" s="272">
        <f>+'T5A'!M45+'T5B'!F37+'T5C'!F37</f>
        <v>0</v>
      </c>
      <c r="N36" s="273">
        <f t="shared" si="2"/>
        <v>0</v>
      </c>
    </row>
    <row r="37" spans="1:14" ht="12.75">
      <c r="A37" s="274" t="s">
        <v>179</v>
      </c>
      <c r="B37" s="271"/>
      <c r="C37" s="272">
        <f>+'T5A'!C46+'T5B'!C38+'T5C'!C38</f>
        <v>0</v>
      </c>
      <c r="D37" s="272">
        <f>+'T5A'!D46+'T5B'!D38+'T5C'!D38</f>
        <v>0</v>
      </c>
      <c r="E37" s="272">
        <f t="shared" si="0"/>
        <v>0</v>
      </c>
      <c r="F37" s="272">
        <f>+'T5A'!F46</f>
        <v>0</v>
      </c>
      <c r="G37" s="272">
        <f>+'T5A'!G46</f>
        <v>0</v>
      </c>
      <c r="H37" s="272">
        <f>+'T5A'!H46</f>
        <v>0</v>
      </c>
      <c r="I37" s="272">
        <f>+'T5A'!I46</f>
        <v>0</v>
      </c>
      <c r="J37" s="272">
        <f>+'T5A'!J46</f>
        <v>0</v>
      </c>
      <c r="K37" s="272">
        <f>+'T5A'!K46</f>
        <v>0</v>
      </c>
      <c r="L37" s="272">
        <f t="shared" si="1"/>
        <v>0</v>
      </c>
      <c r="M37" s="272">
        <f>+'T5A'!M46+'T5B'!F38+'T5C'!F38</f>
        <v>0</v>
      </c>
      <c r="N37" s="273">
        <f t="shared" si="2"/>
        <v>0</v>
      </c>
    </row>
    <row r="38" spans="1:14" ht="12.75">
      <c r="A38" s="274" t="s">
        <v>180</v>
      </c>
      <c r="B38" s="271"/>
      <c r="C38" s="272">
        <f>+'T5A'!C47+'T5B'!C39+'T5C'!C39</f>
        <v>0</v>
      </c>
      <c r="D38" s="272">
        <f>+'T5A'!D47+'T5B'!D39+'T5C'!D39</f>
        <v>0</v>
      </c>
      <c r="E38" s="272">
        <f t="shared" si="0"/>
        <v>0</v>
      </c>
      <c r="F38" s="272">
        <f>+'T5A'!F47</f>
        <v>0</v>
      </c>
      <c r="G38" s="272">
        <f>+'T5A'!G47</f>
        <v>0</v>
      </c>
      <c r="H38" s="272">
        <f>+'T5A'!H47</f>
        <v>0</v>
      </c>
      <c r="I38" s="272">
        <f>+'T5A'!I47</f>
        <v>0</v>
      </c>
      <c r="J38" s="272">
        <f>+'T5A'!J47</f>
        <v>0</v>
      </c>
      <c r="K38" s="272">
        <f>+'T5A'!K47</f>
        <v>0</v>
      </c>
      <c r="L38" s="272">
        <f t="shared" si="1"/>
        <v>0</v>
      </c>
      <c r="M38" s="272">
        <f>+'T5A'!M47+'T5B'!F39+'T5C'!F39</f>
        <v>0</v>
      </c>
      <c r="N38" s="273">
        <f t="shared" si="2"/>
        <v>0</v>
      </c>
    </row>
    <row r="39" spans="1:14" ht="12.75">
      <c r="A39" s="274" t="s">
        <v>181</v>
      </c>
      <c r="B39" s="271"/>
      <c r="C39" s="272">
        <f>+'T5A'!C48+'T5B'!C40+'T5C'!C40</f>
        <v>0</v>
      </c>
      <c r="D39" s="272">
        <f>+'T5A'!D48+'T5B'!D40+'T5C'!D40</f>
        <v>0</v>
      </c>
      <c r="E39" s="272">
        <f t="shared" si="0"/>
        <v>0</v>
      </c>
      <c r="F39" s="272">
        <f>+'T5A'!F48</f>
        <v>0</v>
      </c>
      <c r="G39" s="272">
        <f>+'T5A'!G48</f>
        <v>0</v>
      </c>
      <c r="H39" s="272">
        <f>+'T5A'!H48</f>
        <v>0</v>
      </c>
      <c r="I39" s="272">
        <f>+'T5A'!I48</f>
        <v>0</v>
      </c>
      <c r="J39" s="272">
        <f>+'T5A'!J48</f>
        <v>0</v>
      </c>
      <c r="K39" s="272">
        <f>+'T5A'!K48</f>
        <v>0</v>
      </c>
      <c r="L39" s="272">
        <f t="shared" si="1"/>
        <v>0</v>
      </c>
      <c r="M39" s="272">
        <f>+'T5A'!M48+'T5B'!F40+'T5C'!F40</f>
        <v>0</v>
      </c>
      <c r="N39" s="273">
        <f t="shared" si="2"/>
        <v>0</v>
      </c>
    </row>
    <row r="40" spans="1:14" ht="12.75">
      <c r="A40" s="274" t="s">
        <v>182</v>
      </c>
      <c r="B40" s="271"/>
      <c r="C40" s="272">
        <f>+'T5A'!C49+'T5B'!C41+'T5C'!C41</f>
        <v>0</v>
      </c>
      <c r="D40" s="272">
        <f>+'T5A'!D49+'T5B'!D41+'T5C'!D41</f>
        <v>0</v>
      </c>
      <c r="E40" s="272">
        <f t="shared" si="0"/>
        <v>0</v>
      </c>
      <c r="F40" s="272">
        <f>+'T5A'!F49</f>
        <v>0</v>
      </c>
      <c r="G40" s="272">
        <f>+'T5A'!G49</f>
        <v>0</v>
      </c>
      <c r="H40" s="272">
        <f>+'T5A'!H49</f>
        <v>0</v>
      </c>
      <c r="I40" s="272">
        <f>+'T5A'!I49</f>
        <v>0</v>
      </c>
      <c r="J40" s="272">
        <f>+'T5A'!J49</f>
        <v>0</v>
      </c>
      <c r="K40" s="272">
        <f>+'T5A'!K49</f>
        <v>0</v>
      </c>
      <c r="L40" s="272">
        <f t="shared" si="1"/>
        <v>0</v>
      </c>
      <c r="M40" s="272">
        <f>+'T5A'!M49+'T5B'!F41+'T5C'!F41</f>
        <v>0</v>
      </c>
      <c r="N40" s="273">
        <f t="shared" si="2"/>
        <v>0</v>
      </c>
    </row>
    <row r="41" spans="1:14" ht="12.75">
      <c r="A41" s="274" t="s">
        <v>183</v>
      </c>
      <c r="B41" s="271"/>
      <c r="C41" s="272">
        <f>+'T5A'!C50+'T5B'!C42+'T5C'!C42</f>
        <v>0</v>
      </c>
      <c r="D41" s="272">
        <f>+'T5A'!D50+'T5B'!D42+'T5C'!D42</f>
        <v>0</v>
      </c>
      <c r="E41" s="272">
        <f t="shared" si="0"/>
        <v>0</v>
      </c>
      <c r="F41" s="272">
        <f>+'T5A'!F50</f>
        <v>0</v>
      </c>
      <c r="G41" s="272">
        <f>+'T5A'!G50</f>
        <v>0</v>
      </c>
      <c r="H41" s="272">
        <f>+'T5A'!H50</f>
        <v>0</v>
      </c>
      <c r="I41" s="272">
        <f>+'T5A'!I50</f>
        <v>0</v>
      </c>
      <c r="J41" s="272">
        <f>+'T5A'!J50</f>
        <v>0</v>
      </c>
      <c r="K41" s="272">
        <f>+'T5A'!K50</f>
        <v>0</v>
      </c>
      <c r="L41" s="272">
        <f t="shared" si="1"/>
        <v>0</v>
      </c>
      <c r="M41" s="272">
        <f>+'T5A'!M50+'T5B'!F42+'T5C'!F42</f>
        <v>0</v>
      </c>
      <c r="N41" s="273">
        <f t="shared" si="2"/>
        <v>0</v>
      </c>
    </row>
    <row r="42" spans="1:14" ht="12.75">
      <c r="A42" s="274" t="s">
        <v>184</v>
      </c>
      <c r="B42" s="271"/>
      <c r="C42" s="272">
        <f>+'T5A'!C51+'T5B'!C43+'T5C'!C43</f>
        <v>0</v>
      </c>
      <c r="D42" s="272">
        <f>+'T5A'!D51+'T5B'!D43+'T5C'!D43</f>
        <v>0</v>
      </c>
      <c r="E42" s="272">
        <f t="shared" si="0"/>
        <v>0</v>
      </c>
      <c r="F42" s="272">
        <f>+'T5A'!F51</f>
        <v>0</v>
      </c>
      <c r="G42" s="272">
        <f>+'T5A'!G51</f>
        <v>0</v>
      </c>
      <c r="H42" s="272">
        <f>+'T5A'!H51</f>
        <v>0</v>
      </c>
      <c r="I42" s="272">
        <f>+'T5A'!I51</f>
        <v>0</v>
      </c>
      <c r="J42" s="272">
        <f>+'T5A'!J51</f>
        <v>0</v>
      </c>
      <c r="K42" s="272">
        <f>+'T5A'!K51</f>
        <v>0</v>
      </c>
      <c r="L42" s="272">
        <f t="shared" si="1"/>
        <v>0</v>
      </c>
      <c r="M42" s="272">
        <f>+'T5A'!M51+'T5B'!F43+'T5C'!F43</f>
        <v>0</v>
      </c>
      <c r="N42" s="273">
        <f t="shared" si="2"/>
        <v>0</v>
      </c>
    </row>
    <row r="43" spans="1:14" ht="12.75">
      <c r="A43" s="270" t="s">
        <v>64</v>
      </c>
      <c r="B43" s="271"/>
      <c r="C43" s="272">
        <f>+'T5A'!C52+'T5B'!C44+'T5C'!C44</f>
        <v>0</v>
      </c>
      <c r="D43" s="272">
        <f>+'T5A'!D52+'T5B'!D44+'T5C'!D44</f>
        <v>0</v>
      </c>
      <c r="E43" s="272">
        <f t="shared" si="0"/>
        <v>0</v>
      </c>
      <c r="F43" s="272">
        <f>+'T5A'!F52</f>
        <v>0</v>
      </c>
      <c r="G43" s="272">
        <f>+'T5A'!G52</f>
        <v>0</v>
      </c>
      <c r="H43" s="272">
        <f>+'T5A'!H52</f>
        <v>0</v>
      </c>
      <c r="I43" s="272">
        <f>+'T5A'!I52</f>
        <v>0</v>
      </c>
      <c r="J43" s="272">
        <f>+'T5A'!J52</f>
        <v>0</v>
      </c>
      <c r="K43" s="272">
        <f>+'T5A'!K52</f>
        <v>0</v>
      </c>
      <c r="L43" s="272">
        <f t="shared" si="1"/>
        <v>0</v>
      </c>
      <c r="M43" s="272">
        <f>+'T5A'!M52+'T5B'!F44+'T5C'!F44</f>
        <v>0</v>
      </c>
      <c r="N43" s="273">
        <f t="shared" si="2"/>
        <v>0</v>
      </c>
    </row>
    <row r="44" spans="1:14" ht="12.75">
      <c r="A44" s="270" t="s">
        <v>65</v>
      </c>
      <c r="B44" s="271"/>
      <c r="C44" s="272">
        <f>+'T5A'!C53+'T5B'!C45+'T5C'!C45</f>
        <v>0</v>
      </c>
      <c r="D44" s="272">
        <f>+'T5A'!D53+'T5B'!D45+'T5C'!D45</f>
        <v>0</v>
      </c>
      <c r="E44" s="272">
        <f t="shared" si="0"/>
        <v>0</v>
      </c>
      <c r="F44" s="272">
        <f>+'T5A'!F53</f>
        <v>0</v>
      </c>
      <c r="G44" s="272">
        <f>+'T5A'!G53</f>
        <v>0</v>
      </c>
      <c r="H44" s="272">
        <f>+'T5A'!H53</f>
        <v>0</v>
      </c>
      <c r="I44" s="272">
        <f>+'T5A'!I53</f>
        <v>0</v>
      </c>
      <c r="J44" s="272">
        <f>+'T5A'!J53</f>
        <v>0</v>
      </c>
      <c r="K44" s="272">
        <f>+'T5A'!K53</f>
        <v>0</v>
      </c>
      <c r="L44" s="272">
        <f t="shared" si="1"/>
        <v>0</v>
      </c>
      <c r="M44" s="272">
        <f>+'T5A'!M53+'T5B'!F45+'T5C'!F45</f>
        <v>0</v>
      </c>
      <c r="N44" s="273">
        <f t="shared" si="2"/>
        <v>0</v>
      </c>
    </row>
    <row r="45" spans="1:14" ht="12.75">
      <c r="A45" s="270" t="s">
        <v>66</v>
      </c>
      <c r="B45" s="271"/>
      <c r="C45" s="272">
        <f>+'T5A'!C54+'T5B'!C46+'T5C'!C46</f>
        <v>0</v>
      </c>
      <c r="D45" s="272">
        <f>+'T5A'!D54+'T5B'!D46+'T5C'!D46</f>
        <v>0</v>
      </c>
      <c r="E45" s="272">
        <f t="shared" si="0"/>
        <v>0</v>
      </c>
      <c r="F45" s="272">
        <f>+'T5A'!F54</f>
        <v>0</v>
      </c>
      <c r="G45" s="272">
        <f>+'T5A'!G54</f>
        <v>0</v>
      </c>
      <c r="H45" s="272">
        <f>+'T5A'!H54</f>
        <v>0</v>
      </c>
      <c r="I45" s="272">
        <f>+'T5A'!I54</f>
        <v>0</v>
      </c>
      <c r="J45" s="272">
        <f>+'T5A'!J54</f>
        <v>0</v>
      </c>
      <c r="K45" s="272">
        <f>+'T5A'!K54</f>
        <v>0</v>
      </c>
      <c r="L45" s="272">
        <f t="shared" si="1"/>
        <v>0</v>
      </c>
      <c r="M45" s="272">
        <f>+'T5A'!M54+'T5B'!F46+'T5C'!F46</f>
        <v>0</v>
      </c>
      <c r="N45" s="273">
        <f t="shared" si="2"/>
        <v>0</v>
      </c>
    </row>
    <row r="46" spans="1:14" ht="12.75">
      <c r="A46" s="270" t="s">
        <v>1</v>
      </c>
      <c r="B46" s="271"/>
      <c r="C46" s="272">
        <f>+'T5A'!C55+'T5B'!C47+'T5C'!C47</f>
        <v>0</v>
      </c>
      <c r="D46" s="272">
        <f>+'T5A'!D55+'T5B'!D47+'T5C'!D47</f>
        <v>0</v>
      </c>
      <c r="E46" s="272">
        <f t="shared" si="0"/>
        <v>0</v>
      </c>
      <c r="F46" s="272">
        <f>+'T5A'!F55</f>
        <v>0</v>
      </c>
      <c r="G46" s="272">
        <f>+'T5A'!G55</f>
        <v>0</v>
      </c>
      <c r="H46" s="272">
        <f>+'T5A'!H55</f>
        <v>0</v>
      </c>
      <c r="I46" s="272">
        <f>+'T5A'!I55</f>
        <v>0</v>
      </c>
      <c r="J46" s="272">
        <f>+'T5A'!J55</f>
        <v>0</v>
      </c>
      <c r="K46" s="272">
        <f>+'T5A'!K55</f>
        <v>0</v>
      </c>
      <c r="L46" s="272">
        <f t="shared" si="1"/>
        <v>0</v>
      </c>
      <c r="M46" s="272">
        <f>+'T5A'!M55+'T5B'!F47+'T5C'!F47</f>
        <v>0</v>
      </c>
      <c r="N46" s="273">
        <f t="shared" si="2"/>
        <v>0</v>
      </c>
    </row>
    <row r="47" spans="1:14" ht="12.75">
      <c r="A47" s="270" t="s">
        <v>67</v>
      </c>
      <c r="B47" s="271"/>
      <c r="C47" s="272">
        <f>+'T5A'!C56+'T5B'!C48+'T5C'!C48</f>
        <v>0</v>
      </c>
      <c r="D47" s="272">
        <f>+'T5A'!D56+'T5B'!D48+'T5C'!D48</f>
        <v>0</v>
      </c>
      <c r="E47" s="272">
        <f t="shared" si="0"/>
        <v>0</v>
      </c>
      <c r="F47" s="272">
        <f>+'T5A'!F56</f>
        <v>0</v>
      </c>
      <c r="G47" s="272">
        <f>+'T5A'!G56</f>
        <v>0</v>
      </c>
      <c r="H47" s="272">
        <f>+'T5A'!H56</f>
        <v>0</v>
      </c>
      <c r="I47" s="272">
        <f>+'T5A'!I56</f>
        <v>0</v>
      </c>
      <c r="J47" s="272">
        <f>+'T5A'!J56</f>
        <v>0</v>
      </c>
      <c r="K47" s="272">
        <f>+'T5A'!K56</f>
        <v>0</v>
      </c>
      <c r="L47" s="272">
        <f t="shared" si="1"/>
        <v>0</v>
      </c>
      <c r="M47" s="272">
        <f>+'T5A'!M56+'T5B'!F48+'T5C'!F48</f>
        <v>0</v>
      </c>
      <c r="N47" s="273">
        <f t="shared" si="2"/>
        <v>0</v>
      </c>
    </row>
    <row r="48" spans="1:14" ht="12.75">
      <c r="A48" s="270" t="s">
        <v>68</v>
      </c>
      <c r="B48" s="271"/>
      <c r="C48" s="272">
        <f>+'T5A'!C57+'T5B'!C49+'T5C'!C49</f>
        <v>0</v>
      </c>
      <c r="D48" s="272">
        <f>+'T5A'!D57+'T5B'!D49+'T5C'!D49</f>
        <v>0</v>
      </c>
      <c r="E48" s="272">
        <f t="shared" si="0"/>
        <v>0</v>
      </c>
      <c r="F48" s="272">
        <f>+'T5A'!F57</f>
        <v>0</v>
      </c>
      <c r="G48" s="272">
        <f>+'T5A'!G57</f>
        <v>0</v>
      </c>
      <c r="H48" s="272">
        <f>+'T5A'!H57</f>
        <v>0</v>
      </c>
      <c r="I48" s="272">
        <f>+'T5A'!I57</f>
        <v>0</v>
      </c>
      <c r="J48" s="272">
        <f>+'T5A'!J57</f>
        <v>0</v>
      </c>
      <c r="K48" s="272">
        <f>+'T5A'!K57</f>
        <v>0</v>
      </c>
      <c r="L48" s="272">
        <f t="shared" si="1"/>
        <v>0</v>
      </c>
      <c r="M48" s="272">
        <f>+'T5A'!M57+'T5B'!F49+'T5C'!F49</f>
        <v>0</v>
      </c>
      <c r="N48" s="273">
        <f t="shared" si="2"/>
        <v>0</v>
      </c>
    </row>
    <row r="49" spans="1:14" ht="12.75">
      <c r="A49" s="270" t="s">
        <v>136</v>
      </c>
      <c r="B49" s="271"/>
      <c r="C49" s="272">
        <f>+'T5A'!C58+'T5B'!C50+'T5C'!C50</f>
        <v>0</v>
      </c>
      <c r="D49" s="272">
        <f>+'T5A'!D58+'T5B'!D50+'T5C'!D50</f>
        <v>0</v>
      </c>
      <c r="E49" s="272">
        <f t="shared" si="0"/>
        <v>0</v>
      </c>
      <c r="F49" s="272">
        <f>+'T5A'!F58</f>
        <v>0</v>
      </c>
      <c r="G49" s="272">
        <f>+'T5A'!G58</f>
        <v>0</v>
      </c>
      <c r="H49" s="272">
        <f>+'T5A'!H58</f>
        <v>0</v>
      </c>
      <c r="I49" s="272">
        <f>+'T5A'!I58</f>
        <v>0</v>
      </c>
      <c r="J49" s="272">
        <f>+'T5A'!J58</f>
        <v>0</v>
      </c>
      <c r="K49" s="272">
        <f>+'T5A'!K58</f>
        <v>0</v>
      </c>
      <c r="L49" s="272">
        <f t="shared" si="1"/>
        <v>0</v>
      </c>
      <c r="M49" s="272">
        <f>+'T5A'!M58+'T5B'!F50+'T5C'!F50</f>
        <v>0</v>
      </c>
      <c r="N49" s="273">
        <f t="shared" si="2"/>
        <v>0</v>
      </c>
    </row>
    <row r="50" spans="1:14" ht="12.75">
      <c r="A50" s="270" t="s">
        <v>69</v>
      </c>
      <c r="B50" s="271"/>
      <c r="C50" s="272">
        <f>+'T5A'!C59+'T5B'!C51+'T5C'!C51</f>
        <v>0</v>
      </c>
      <c r="D50" s="272">
        <f>+'T5A'!D59+'T5B'!D51+'T5C'!D51</f>
        <v>0</v>
      </c>
      <c r="E50" s="272">
        <f t="shared" si="0"/>
        <v>0</v>
      </c>
      <c r="F50" s="272">
        <f>+'T5A'!F59</f>
        <v>0</v>
      </c>
      <c r="G50" s="272">
        <f>+'T5A'!G59</f>
        <v>0</v>
      </c>
      <c r="H50" s="272">
        <f>+'T5A'!H59</f>
        <v>0</v>
      </c>
      <c r="I50" s="272">
        <f>+'T5A'!I59</f>
        <v>0</v>
      </c>
      <c r="J50" s="272">
        <f>+'T5A'!J59</f>
        <v>0</v>
      </c>
      <c r="K50" s="272">
        <f>+'T5A'!K59</f>
        <v>0</v>
      </c>
      <c r="L50" s="272">
        <f t="shared" si="1"/>
        <v>0</v>
      </c>
      <c r="M50" s="272">
        <f>+'T5A'!M59+'T5B'!F51+'T5C'!F51</f>
        <v>0</v>
      </c>
      <c r="N50" s="273">
        <f t="shared" si="2"/>
        <v>0</v>
      </c>
    </row>
    <row r="51" spans="1:14" ht="12.75">
      <c r="A51" s="270" t="s">
        <v>2</v>
      </c>
      <c r="B51" s="271"/>
      <c r="C51" s="272">
        <f>+'T5A'!C60+'T5B'!C52+'T5C'!C52</f>
        <v>0</v>
      </c>
      <c r="D51" s="272">
        <f>+'T5A'!D60+'T5B'!D52+'T5C'!D52</f>
        <v>0</v>
      </c>
      <c r="E51" s="272">
        <f t="shared" si="0"/>
        <v>0</v>
      </c>
      <c r="F51" s="272">
        <f>+'T5A'!F60</f>
        <v>0</v>
      </c>
      <c r="G51" s="272">
        <f>+'T5A'!G60</f>
        <v>0</v>
      </c>
      <c r="H51" s="272">
        <f>+'T5A'!H60</f>
        <v>0</v>
      </c>
      <c r="I51" s="272">
        <f>+'T5A'!I60</f>
        <v>0</v>
      </c>
      <c r="J51" s="272">
        <f>+'T5A'!J60</f>
        <v>0</v>
      </c>
      <c r="K51" s="272">
        <f>+'T5A'!K60</f>
        <v>0</v>
      </c>
      <c r="L51" s="272">
        <f t="shared" si="1"/>
        <v>0</v>
      </c>
      <c r="M51" s="272">
        <f>+'T5A'!M60+'T5B'!F52+'T5C'!F52</f>
        <v>0</v>
      </c>
      <c r="N51" s="273">
        <f t="shared" si="2"/>
        <v>0</v>
      </c>
    </row>
    <row r="52" spans="1:14" ht="12.75">
      <c r="A52" s="274" t="s">
        <v>440</v>
      </c>
      <c r="B52" s="271"/>
      <c r="C52" s="272">
        <f>+'T5A'!C61+'T5B'!C53+'T5C'!C53</f>
        <v>0</v>
      </c>
      <c r="D52" s="272">
        <f>+'T5A'!D61+'T5B'!D53+'T5C'!D53</f>
        <v>0</v>
      </c>
      <c r="E52" s="272">
        <f t="shared" si="0"/>
        <v>0</v>
      </c>
      <c r="F52" s="272">
        <f>+'T5A'!F61</f>
        <v>0</v>
      </c>
      <c r="G52" s="272">
        <f>+'T5A'!G61</f>
        <v>0</v>
      </c>
      <c r="H52" s="272">
        <f>+'T5A'!H61</f>
        <v>0</v>
      </c>
      <c r="I52" s="272">
        <f>+'T5A'!I61</f>
        <v>0</v>
      </c>
      <c r="J52" s="272">
        <f>+'T5A'!J61</f>
        <v>0</v>
      </c>
      <c r="K52" s="272">
        <f>+'T5A'!K61</f>
        <v>0</v>
      </c>
      <c r="L52" s="272">
        <f t="shared" si="1"/>
        <v>0</v>
      </c>
      <c r="M52" s="272">
        <f>+'T5A'!M61+'T5B'!F53+'T5C'!F53</f>
        <v>0</v>
      </c>
      <c r="N52" s="273">
        <f t="shared" si="2"/>
        <v>0</v>
      </c>
    </row>
    <row r="53" spans="1:14" ht="12.75">
      <c r="A53" s="274" t="s">
        <v>186</v>
      </c>
      <c r="B53" s="271"/>
      <c r="C53" s="272">
        <f>+'T5A'!C62+'T5B'!C54+'T5C'!C54</f>
        <v>0</v>
      </c>
      <c r="D53" s="272">
        <f>+'T5A'!D62+'T5B'!D54+'T5C'!D54</f>
        <v>0</v>
      </c>
      <c r="E53" s="272">
        <f t="shared" si="0"/>
        <v>0</v>
      </c>
      <c r="F53" s="272">
        <f>+'T5A'!F62</f>
        <v>0</v>
      </c>
      <c r="G53" s="272">
        <f>+'T5A'!G62</f>
        <v>0</v>
      </c>
      <c r="H53" s="272">
        <f>+'T5A'!H62</f>
        <v>0</v>
      </c>
      <c r="I53" s="272">
        <f>+'T5A'!I62</f>
        <v>0</v>
      </c>
      <c r="J53" s="272">
        <f>+'T5A'!J62</f>
        <v>0</v>
      </c>
      <c r="K53" s="272">
        <f>+'T5A'!K62</f>
        <v>0</v>
      </c>
      <c r="L53" s="272">
        <f t="shared" si="1"/>
        <v>0</v>
      </c>
      <c r="M53" s="272">
        <f>+'T5A'!M62+'T5B'!F54+'T5C'!F54</f>
        <v>0</v>
      </c>
      <c r="N53" s="273">
        <f t="shared" si="2"/>
        <v>0</v>
      </c>
    </row>
    <row r="54" spans="1:14" ht="12.75">
      <c r="A54" s="274" t="s">
        <v>187</v>
      </c>
      <c r="B54" s="271"/>
      <c r="C54" s="272">
        <f>+'T5A'!C63+'T5B'!C55+'T5C'!C55</f>
        <v>0</v>
      </c>
      <c r="D54" s="272">
        <f>+'T5A'!D63+'T5B'!D55+'T5C'!D55</f>
        <v>0</v>
      </c>
      <c r="E54" s="272">
        <f t="shared" si="0"/>
        <v>0</v>
      </c>
      <c r="F54" s="272">
        <f>+'T5A'!F63</f>
        <v>0</v>
      </c>
      <c r="G54" s="272">
        <f>+'T5A'!G63</f>
        <v>0</v>
      </c>
      <c r="H54" s="272">
        <f>+'T5A'!H63</f>
        <v>0</v>
      </c>
      <c r="I54" s="272">
        <f>+'T5A'!I63</f>
        <v>0</v>
      </c>
      <c r="J54" s="272">
        <f>+'T5A'!J63</f>
        <v>0</v>
      </c>
      <c r="K54" s="272">
        <f>+'T5A'!K63</f>
        <v>0</v>
      </c>
      <c r="L54" s="272">
        <f t="shared" si="1"/>
        <v>0</v>
      </c>
      <c r="M54" s="272">
        <f>+'T5A'!M63+'T5B'!F55+'T5C'!F55</f>
        <v>0</v>
      </c>
      <c r="N54" s="273">
        <f t="shared" si="2"/>
        <v>0</v>
      </c>
    </row>
    <row r="55" spans="1:14" ht="12.75">
      <c r="A55" s="532" t="s">
        <v>185</v>
      </c>
      <c r="B55" s="533"/>
      <c r="C55" s="534">
        <f>+'T5A'!C64+'T5B'!C56+'T5C'!C56</f>
        <v>0</v>
      </c>
      <c r="D55" s="534">
        <f>+'T5A'!D64+'T5B'!D56+'T5C'!D56</f>
        <v>0</v>
      </c>
      <c r="E55" s="534">
        <f t="shared" si="0"/>
        <v>0</v>
      </c>
      <c r="F55" s="534">
        <f>+'T5A'!F64</f>
        <v>0</v>
      </c>
      <c r="G55" s="534">
        <f>+'T5A'!G64</f>
        <v>0</v>
      </c>
      <c r="H55" s="534">
        <f>+'T5A'!H64</f>
        <v>0</v>
      </c>
      <c r="I55" s="534">
        <f>+'T5A'!I64</f>
        <v>0</v>
      </c>
      <c r="J55" s="534">
        <f>+'T5A'!J64</f>
        <v>0</v>
      </c>
      <c r="K55" s="534">
        <f>+'T5A'!K64</f>
        <v>0</v>
      </c>
      <c r="L55" s="534">
        <f t="shared" si="1"/>
        <v>0</v>
      </c>
      <c r="M55" s="534">
        <f>+'T5A'!M64+'T5B'!F56+'T5C'!F56</f>
        <v>0</v>
      </c>
      <c r="N55" s="535">
        <f t="shared" si="2"/>
        <v>0</v>
      </c>
    </row>
    <row r="56" spans="1:14" ht="12.75">
      <c r="A56" s="532" t="s">
        <v>541</v>
      </c>
      <c r="B56" s="533"/>
      <c r="C56" s="534">
        <f>+'T5A'!C65+'T5B'!C57+'T5C'!C57</f>
        <v>0</v>
      </c>
      <c r="D56" s="534">
        <f>+'T5A'!D65+'T5B'!D57+'T5C'!D57</f>
        <v>0</v>
      </c>
      <c r="E56" s="534">
        <f>+C56+D56</f>
        <v>0</v>
      </c>
      <c r="F56" s="534">
        <f>+'T5A'!F65</f>
        <v>0</v>
      </c>
      <c r="G56" s="534">
        <f>+'T5A'!G65</f>
        <v>0</v>
      </c>
      <c r="H56" s="534">
        <f>+'T5A'!H65</f>
        <v>0</v>
      </c>
      <c r="I56" s="534">
        <f>+'T5A'!I65</f>
        <v>0</v>
      </c>
      <c r="J56" s="534">
        <f>+'T5A'!J65</f>
        <v>0</v>
      </c>
      <c r="K56" s="534">
        <f>+'T5A'!K65</f>
        <v>0</v>
      </c>
      <c r="L56" s="534">
        <f>+J56+K56</f>
        <v>0</v>
      </c>
      <c r="M56" s="534">
        <f>+'T5A'!M65+'T5B'!F57+'T5C'!F57</f>
        <v>0</v>
      </c>
      <c r="N56" s="535">
        <f>+E56+F56+G56+H56+I56+L56+M56</f>
        <v>0</v>
      </c>
    </row>
    <row r="57" spans="1:14" ht="13.5" thickBot="1">
      <c r="A57" s="275" t="s">
        <v>374</v>
      </c>
      <c r="B57" s="276"/>
      <c r="C57" s="277">
        <f>+'T5A'!C66+'T5B'!C58+'T5C'!C58</f>
        <v>0</v>
      </c>
      <c r="D57" s="277">
        <f>+'T5A'!D66+'T5B'!D58+'T5C'!D58</f>
        <v>0</v>
      </c>
      <c r="E57" s="277">
        <f>+C57+D57</f>
        <v>0</v>
      </c>
      <c r="F57" s="277">
        <f>+'T5A'!F66</f>
        <v>0</v>
      </c>
      <c r="G57" s="277">
        <f>+'T5A'!G66</f>
        <v>0</v>
      </c>
      <c r="H57" s="277">
        <f>+'T5A'!H66</f>
        <v>0</v>
      </c>
      <c r="I57" s="277">
        <f>+'T5A'!I66</f>
        <v>0</v>
      </c>
      <c r="J57" s="277">
        <f>+'T5A'!J66</f>
        <v>0</v>
      </c>
      <c r="K57" s="277">
        <f>+'T5A'!K66</f>
        <v>0</v>
      </c>
      <c r="L57" s="277">
        <f>+J57+K57</f>
        <v>0</v>
      </c>
      <c r="M57" s="277">
        <f>+'T5A'!M66+'T5B'!F58+'T5C'!F58</f>
        <v>0</v>
      </c>
      <c r="N57" s="278">
        <f>+E57+F57+G57+H57+I57+L57+M57</f>
        <v>0</v>
      </c>
    </row>
    <row r="58" spans="1:14" ht="12.75">
      <c r="A58" s="249"/>
      <c r="B58" s="250"/>
      <c r="C58" s="279"/>
      <c r="D58" s="279"/>
      <c r="E58" s="279"/>
      <c r="F58" s="279"/>
      <c r="G58" s="279"/>
      <c r="H58" s="279"/>
      <c r="I58" s="279"/>
      <c r="J58" s="279"/>
      <c r="K58" s="279"/>
      <c r="L58" s="279"/>
      <c r="M58" s="279"/>
      <c r="N58" s="279"/>
    </row>
    <row r="59" spans="1:14" s="281" customFormat="1" ht="12.75">
      <c r="A59" s="249" t="s">
        <v>3</v>
      </c>
      <c r="B59" s="250"/>
      <c r="C59" s="280">
        <f>SUM(C14:C57)</f>
        <v>0</v>
      </c>
      <c r="D59" s="280">
        <f aca="true" t="shared" si="3" ref="D59:N59">SUM(D14:D57)</f>
        <v>0</v>
      </c>
      <c r="E59" s="280">
        <f t="shared" si="3"/>
        <v>0</v>
      </c>
      <c r="F59" s="280">
        <f t="shared" si="3"/>
        <v>0</v>
      </c>
      <c r="G59" s="280">
        <f t="shared" si="3"/>
        <v>0</v>
      </c>
      <c r="H59" s="280">
        <f t="shared" si="3"/>
        <v>0</v>
      </c>
      <c r="I59" s="280">
        <f t="shared" si="3"/>
        <v>0</v>
      </c>
      <c r="J59" s="280">
        <f t="shared" si="3"/>
        <v>0</v>
      </c>
      <c r="K59" s="280">
        <f t="shared" si="3"/>
        <v>0</v>
      </c>
      <c r="L59" s="280">
        <f t="shared" si="3"/>
        <v>0</v>
      </c>
      <c r="M59" s="280">
        <f t="shared" si="3"/>
        <v>0</v>
      </c>
      <c r="N59" s="280">
        <f t="shared" si="3"/>
        <v>0</v>
      </c>
    </row>
    <row r="60" spans="1:14" ht="13.5" thickBot="1">
      <c r="A60" s="252"/>
      <c r="B60" s="253"/>
      <c r="C60" s="282"/>
      <c r="D60" s="282"/>
      <c r="E60" s="282"/>
      <c r="F60" s="282"/>
      <c r="G60" s="282"/>
      <c r="H60" s="282"/>
      <c r="I60" s="282"/>
      <c r="J60" s="282"/>
      <c r="K60" s="282"/>
      <c r="L60" s="282"/>
      <c r="M60" s="282"/>
      <c r="N60" s="282"/>
    </row>
    <row r="61" spans="1:14" s="257" customFormat="1" ht="12.75">
      <c r="A61" s="255"/>
      <c r="B61" s="255"/>
      <c r="C61" s="256"/>
      <c r="D61" s="256"/>
      <c r="E61" s="256"/>
      <c r="F61" s="256"/>
      <c r="G61" s="256"/>
      <c r="H61" s="256"/>
      <c r="I61" s="256"/>
      <c r="J61" s="256"/>
      <c r="K61" s="256"/>
      <c r="L61" s="256"/>
      <c r="M61" s="264" t="s">
        <v>272</v>
      </c>
      <c r="N61" s="283">
        <f>N59-'T1'!F18</f>
        <v>0</v>
      </c>
    </row>
    <row r="62" s="257" customFormat="1" ht="12"/>
  </sheetData>
  <sheetProtection/>
  <mergeCells count="2">
    <mergeCell ref="A1:F1"/>
    <mergeCell ref="J11:L11"/>
  </mergeCells>
  <conditionalFormatting sqref="A1:IV65536">
    <cfRule type="expression" priority="3" dxfId="0" stopIfTrue="1">
      <formula>$H$1="gas"</formula>
    </cfRule>
  </conditionalFormatting>
  <conditionalFormatting sqref="N61">
    <cfRule type="cellIs" priority="1" dxfId="11" operator="equal" stopIfTrue="1">
      <formula>0</formula>
    </cfRule>
    <cfRule type="cellIs" priority="2" dxfId="10" operator="notEqual" stopIfTrue="1">
      <formula>0</formula>
    </cfRule>
  </conditionalFormatting>
  <printOptions/>
  <pageMargins left="0.7480314960629921" right="0.7480314960629921" top="0.984251968503937" bottom="0.984251968503937" header="0.5118110236220472" footer="0.5118110236220472"/>
  <pageSetup fitToHeight="4" fitToWidth="4" horizontalDpi="600" verticalDpi="600" orientation="landscape" paperSize="8" scale="43" r:id="rId1"/>
</worksheet>
</file>

<file path=xl/worksheets/sheet11.xml><?xml version="1.0" encoding="utf-8"?>
<worksheet xmlns="http://schemas.openxmlformats.org/spreadsheetml/2006/main" xmlns:r="http://schemas.openxmlformats.org/officeDocument/2006/relationships">
  <dimension ref="A1:N49"/>
  <sheetViews>
    <sheetView zoomScale="80" zoomScaleNormal="80" zoomScalePageLayoutView="0" workbookViewId="0" topLeftCell="A1">
      <selection activeCell="A49" sqref="A49"/>
    </sheetView>
  </sheetViews>
  <sheetFormatPr defaultColWidth="9.140625" defaultRowHeight="12.75"/>
  <cols>
    <col min="1" max="1" width="47.57421875" style="208" customWidth="1"/>
    <col min="2" max="2" width="29.57421875" style="208" customWidth="1"/>
    <col min="3" max="14" width="31.00390625" style="208" customWidth="1"/>
    <col min="15" max="15" width="8.8515625" style="208" customWidth="1"/>
    <col min="16" max="42" width="9.140625" style="208" customWidth="1"/>
    <col min="43" max="16384" width="9.140625" style="208" customWidth="1"/>
  </cols>
  <sheetData>
    <row r="1" spans="1:8" ht="16.5" thickBot="1">
      <c r="A1" s="728" t="s">
        <v>349</v>
      </c>
      <c r="B1" s="729"/>
      <c r="C1" s="729"/>
      <c r="D1" s="729"/>
      <c r="E1" s="729"/>
      <c r="F1" s="730"/>
      <c r="H1" s="609" t="str">
        <f>+TITELBLAD!C12</f>
        <v>elektriciteit</v>
      </c>
    </row>
    <row r="3" spans="1:5" ht="12.75">
      <c r="A3" s="214" t="s">
        <v>72</v>
      </c>
      <c r="B3" s="218">
        <f>+'T3'!D3</f>
        <v>2017</v>
      </c>
      <c r="C3" s="263">
        <f>-M47</f>
        <v>0</v>
      </c>
      <c r="D3" s="220"/>
      <c r="E3" s="220"/>
    </row>
    <row r="4" spans="4:5" ht="12.75">
      <c r="D4" s="220"/>
      <c r="E4" s="220"/>
    </row>
    <row r="7" ht="12.75">
      <c r="A7" s="214" t="s">
        <v>198</v>
      </c>
    </row>
    <row r="8" ht="12.75">
      <c r="A8" s="216" t="s">
        <v>155</v>
      </c>
    </row>
    <row r="9" ht="12.75">
      <c r="A9" s="221" t="s">
        <v>119</v>
      </c>
    </row>
    <row r="10" ht="12.75">
      <c r="A10" s="221" t="s">
        <v>120</v>
      </c>
    </row>
    <row r="11" ht="12.75">
      <c r="A11" s="221"/>
    </row>
    <row r="12" s="257" customFormat="1" ht="15">
      <c r="A12" s="541" t="s">
        <v>138</v>
      </c>
    </row>
    <row r="13" spans="1:2" ht="12.75">
      <c r="A13" s="542" t="s">
        <v>197</v>
      </c>
      <c r="B13" s="216"/>
    </row>
    <row r="14" spans="1:2" ht="60" customHeight="1">
      <c r="A14" s="749" t="s">
        <v>139</v>
      </c>
      <c r="B14" s="749"/>
    </row>
    <row r="15" spans="1:2" ht="12.75">
      <c r="A15" s="216"/>
      <c r="B15" s="216"/>
    </row>
    <row r="16" spans="1:2" ht="13.5" customHeight="1">
      <c r="A16" s="542" t="s">
        <v>196</v>
      </c>
      <c r="B16" s="216"/>
    </row>
    <row r="17" spans="1:2" ht="45.75" customHeight="1">
      <c r="A17" s="749" t="s">
        <v>140</v>
      </c>
      <c r="B17" s="749"/>
    </row>
    <row r="18" ht="12.75">
      <c r="A18" s="221"/>
    </row>
    <row r="19" ht="13.5" thickBot="1"/>
    <row r="20" spans="1:14" ht="45" customHeight="1" thickBot="1">
      <c r="A20" s="222" t="s">
        <v>121</v>
      </c>
      <c r="B20" s="266" t="s">
        <v>0</v>
      </c>
      <c r="C20" s="224" t="str">
        <f>"Historische aanschaffingswaarde activa einde boekjaar "&amp;B3-1</f>
        <v>Historische aanschaffingswaarde activa einde boekjaar 2016</v>
      </c>
      <c r="D20" s="224" t="str">
        <f>"Gecumuleerde afschrijvingen en waardeverminderingen activa einde boekjaar "&amp;B3-1</f>
        <v>Gecumuleerde afschrijvingen en waardeverminderingen activa einde boekjaar 2016</v>
      </c>
      <c r="E20" s="224" t="str">
        <f>"Nettoboekwaarde activa aan historische aanschaffingswaarde einde boekjaar "&amp;B3-1</f>
        <v>Nettoboekwaarde activa aan historische aanschaffingswaarde einde boekjaar 2016</v>
      </c>
      <c r="F20" s="224" t="str">
        <f>"Vervangingsinvesteringen boekjaar "&amp;B3</f>
        <v>Vervangingsinvesteringen boekjaar 2017</v>
      </c>
      <c r="G20" s="224" t="str">
        <f>"Uitbreidingsinvesteringen boekjaar "&amp;B3</f>
        <v>Uitbreidingsinvesteringen boekjaar 2017</v>
      </c>
      <c r="H20" s="224" t="str">
        <f>"Tussenkomsten derden boekjaar "&amp;B3</f>
        <v>Tussenkomsten derden boekjaar 2017</v>
      </c>
      <c r="I20" s="224" t="str">
        <f>"Subsidies boekjaar "&amp;B3</f>
        <v>Subsidies boekjaar 2017</v>
      </c>
      <c r="J20" s="746" t="str">
        <f>"Desinvesteringen boekjaar "&amp;B3</f>
        <v>Desinvesteringen boekjaar 2017</v>
      </c>
      <c r="K20" s="747"/>
      <c r="L20" s="748"/>
      <c r="M20" s="224" t="str">
        <f>"Afschrijvingen en waardeverminderingen boekjaar "&amp;B3</f>
        <v>Afschrijvingen en waardeverminderingen boekjaar 2017</v>
      </c>
      <c r="N20" s="224" t="str">
        <f>"Nettoboekwaarde activa aan historische aanschaffingswaarde einde boekjaar "&amp;B3</f>
        <v>Nettoboekwaarde activa aan historische aanschaffingswaarde einde boekjaar 2017</v>
      </c>
    </row>
    <row r="21" spans="1:14" ht="45" customHeight="1">
      <c r="A21" s="225"/>
      <c r="B21" s="267"/>
      <c r="C21" s="227"/>
      <c r="D21" s="227"/>
      <c r="E21" s="227"/>
      <c r="F21" s="227"/>
      <c r="G21" s="227"/>
      <c r="H21" s="227"/>
      <c r="I21" s="227"/>
      <c r="J21" s="227" t="str">
        <f>"Historische aanschaffingswaarde desinvesteringen boekjaar "&amp;B3</f>
        <v>Historische aanschaffingswaarde desinvesteringen boekjaar 2017</v>
      </c>
      <c r="K21" s="227" t="str">
        <f>"Gecumuleerde afschrijvingen en waardeverminderingen desinvesteringen boekjaar "&amp;B3</f>
        <v>Gecumuleerde afschrijvingen en waardeverminderingen desinvesteringen boekjaar 2017</v>
      </c>
      <c r="L21" s="224" t="str">
        <f>"Nettoboekwaarde desinvesteringen boekjaar "&amp;B3</f>
        <v>Nettoboekwaarde desinvesteringen boekjaar 2017</v>
      </c>
      <c r="M21" s="227"/>
      <c r="N21" s="227"/>
    </row>
    <row r="22" spans="1:14" ht="13.5" thickBot="1">
      <c r="A22" s="228"/>
      <c r="B22" s="229"/>
      <c r="C22" s="230" t="s">
        <v>4</v>
      </c>
      <c r="D22" s="230" t="s">
        <v>6</v>
      </c>
      <c r="E22" s="230"/>
      <c r="F22" s="230" t="s">
        <v>4</v>
      </c>
      <c r="G22" s="230" t="s">
        <v>4</v>
      </c>
      <c r="H22" s="230" t="s">
        <v>6</v>
      </c>
      <c r="I22" s="230" t="s">
        <v>6</v>
      </c>
      <c r="J22" s="230" t="s">
        <v>6</v>
      </c>
      <c r="K22" s="230" t="s">
        <v>4</v>
      </c>
      <c r="L22" s="230"/>
      <c r="M22" s="230" t="s">
        <v>6</v>
      </c>
      <c r="N22" s="231"/>
    </row>
    <row r="23" spans="1:14" ht="12.75">
      <c r="A23" s="232" t="s">
        <v>135</v>
      </c>
      <c r="B23" s="543">
        <v>0</v>
      </c>
      <c r="C23" s="258">
        <v>0</v>
      </c>
      <c r="D23" s="258">
        <v>0</v>
      </c>
      <c r="E23" s="268">
        <f aca="true" t="shared" si="0" ref="E23:E41">+C23+D23</f>
        <v>0</v>
      </c>
      <c r="F23" s="258">
        <v>0</v>
      </c>
      <c r="G23" s="258">
        <v>0</v>
      </c>
      <c r="H23" s="258">
        <v>0</v>
      </c>
      <c r="I23" s="258">
        <v>0</v>
      </c>
      <c r="J23" s="258">
        <v>0</v>
      </c>
      <c r="K23" s="258">
        <v>0</v>
      </c>
      <c r="L23" s="268">
        <f aca="true" t="shared" si="1" ref="L23:L41">+J23+K23</f>
        <v>0</v>
      </c>
      <c r="M23" s="258">
        <v>0</v>
      </c>
      <c r="N23" s="269">
        <f aca="true" t="shared" si="2" ref="N23:N41">+E23+F23+G23+H23+I23+L23+M23</f>
        <v>0</v>
      </c>
    </row>
    <row r="24" spans="1:14" ht="12.75">
      <c r="A24" s="270" t="s">
        <v>57</v>
      </c>
      <c r="B24" s="544">
        <v>0.03</v>
      </c>
      <c r="C24" s="259">
        <v>0</v>
      </c>
      <c r="D24" s="259">
        <v>0</v>
      </c>
      <c r="E24" s="272">
        <f t="shared" si="0"/>
        <v>0</v>
      </c>
      <c r="F24" s="259">
        <v>0</v>
      </c>
      <c r="G24" s="259">
        <v>0</v>
      </c>
      <c r="H24" s="259">
        <v>0</v>
      </c>
      <c r="I24" s="259">
        <v>0</v>
      </c>
      <c r="J24" s="259">
        <v>0</v>
      </c>
      <c r="K24" s="259">
        <v>0</v>
      </c>
      <c r="L24" s="272">
        <f t="shared" si="1"/>
        <v>0</v>
      </c>
      <c r="M24" s="259">
        <v>0</v>
      </c>
      <c r="N24" s="273">
        <f t="shared" si="2"/>
        <v>0</v>
      </c>
    </row>
    <row r="25" spans="1:14" ht="12.75">
      <c r="A25" s="270" t="s">
        <v>58</v>
      </c>
      <c r="B25" s="544">
        <v>0.02</v>
      </c>
      <c r="C25" s="259">
        <v>0</v>
      </c>
      <c r="D25" s="259">
        <v>0</v>
      </c>
      <c r="E25" s="272">
        <f t="shared" si="0"/>
        <v>0</v>
      </c>
      <c r="F25" s="259">
        <v>0</v>
      </c>
      <c r="G25" s="259">
        <v>0</v>
      </c>
      <c r="H25" s="259">
        <v>0</v>
      </c>
      <c r="I25" s="259">
        <v>0</v>
      </c>
      <c r="J25" s="259">
        <v>0</v>
      </c>
      <c r="K25" s="259">
        <v>0</v>
      </c>
      <c r="L25" s="272">
        <f t="shared" si="1"/>
        <v>0</v>
      </c>
      <c r="M25" s="259">
        <v>0</v>
      </c>
      <c r="N25" s="273">
        <f t="shared" si="2"/>
        <v>0</v>
      </c>
    </row>
    <row r="26" spans="1:14" ht="12.75">
      <c r="A26" s="274" t="s">
        <v>350</v>
      </c>
      <c r="B26" s="544">
        <v>0.02</v>
      </c>
      <c r="C26" s="259">
        <v>0</v>
      </c>
      <c r="D26" s="259">
        <v>0</v>
      </c>
      <c r="E26" s="272">
        <f t="shared" si="0"/>
        <v>0</v>
      </c>
      <c r="F26" s="259">
        <v>0</v>
      </c>
      <c r="G26" s="259">
        <v>0</v>
      </c>
      <c r="H26" s="259">
        <v>0</v>
      </c>
      <c r="I26" s="259">
        <v>0</v>
      </c>
      <c r="J26" s="259">
        <v>0</v>
      </c>
      <c r="K26" s="259">
        <v>0</v>
      </c>
      <c r="L26" s="272">
        <f t="shared" si="1"/>
        <v>0</v>
      </c>
      <c r="M26" s="259">
        <v>0</v>
      </c>
      <c r="N26" s="273">
        <f t="shared" si="2"/>
        <v>0</v>
      </c>
    </row>
    <row r="27" spans="1:14" ht="12.75">
      <c r="A27" s="274" t="s">
        <v>351</v>
      </c>
      <c r="B27" s="544">
        <v>0.02</v>
      </c>
      <c r="C27" s="259">
        <v>0</v>
      </c>
      <c r="D27" s="259">
        <v>0</v>
      </c>
      <c r="E27" s="272">
        <f t="shared" si="0"/>
        <v>0</v>
      </c>
      <c r="F27" s="259">
        <v>0</v>
      </c>
      <c r="G27" s="259">
        <v>0</v>
      </c>
      <c r="H27" s="259">
        <v>0</v>
      </c>
      <c r="I27" s="259">
        <v>0</v>
      </c>
      <c r="J27" s="259">
        <v>0</v>
      </c>
      <c r="K27" s="259">
        <v>0</v>
      </c>
      <c r="L27" s="272">
        <f t="shared" si="1"/>
        <v>0</v>
      </c>
      <c r="M27" s="259">
        <v>0</v>
      </c>
      <c r="N27" s="273">
        <f t="shared" si="2"/>
        <v>0</v>
      </c>
    </row>
    <row r="28" spans="1:14" ht="12.75">
      <c r="A28" s="274" t="s">
        <v>352</v>
      </c>
      <c r="B28" s="544">
        <v>0.03</v>
      </c>
      <c r="C28" s="259">
        <v>0</v>
      </c>
      <c r="D28" s="259">
        <v>0</v>
      </c>
      <c r="E28" s="272">
        <f t="shared" si="0"/>
        <v>0</v>
      </c>
      <c r="F28" s="259">
        <v>0</v>
      </c>
      <c r="G28" s="259">
        <v>0</v>
      </c>
      <c r="H28" s="259">
        <v>0</v>
      </c>
      <c r="I28" s="259">
        <v>0</v>
      </c>
      <c r="J28" s="259">
        <v>0</v>
      </c>
      <c r="K28" s="259">
        <v>0</v>
      </c>
      <c r="L28" s="272">
        <f t="shared" si="1"/>
        <v>0</v>
      </c>
      <c r="M28" s="259">
        <v>0</v>
      </c>
      <c r="N28" s="273">
        <f t="shared" si="2"/>
        <v>0</v>
      </c>
    </row>
    <row r="29" spans="1:14" ht="12.75">
      <c r="A29" s="274" t="s">
        <v>353</v>
      </c>
      <c r="B29" s="544">
        <v>0.03</v>
      </c>
      <c r="C29" s="259">
        <v>0</v>
      </c>
      <c r="D29" s="259">
        <v>0</v>
      </c>
      <c r="E29" s="272">
        <f t="shared" si="0"/>
        <v>0</v>
      </c>
      <c r="F29" s="259">
        <v>0</v>
      </c>
      <c r="G29" s="259">
        <v>0</v>
      </c>
      <c r="H29" s="259">
        <v>0</v>
      </c>
      <c r="I29" s="259">
        <v>0</v>
      </c>
      <c r="J29" s="259">
        <v>0</v>
      </c>
      <c r="K29" s="259">
        <v>0</v>
      </c>
      <c r="L29" s="272">
        <f t="shared" si="1"/>
        <v>0</v>
      </c>
      <c r="M29" s="259">
        <v>0</v>
      </c>
      <c r="N29" s="273">
        <f t="shared" si="2"/>
        <v>0</v>
      </c>
    </row>
    <row r="30" spans="1:14" ht="12.75">
      <c r="A30" s="274" t="s">
        <v>345</v>
      </c>
      <c r="B30" s="544">
        <v>0.0667</v>
      </c>
      <c r="C30" s="259">
        <v>0</v>
      </c>
      <c r="D30" s="259">
        <v>0</v>
      </c>
      <c r="E30" s="272">
        <f>+C30+D30</f>
        <v>0</v>
      </c>
      <c r="F30" s="259">
        <v>0</v>
      </c>
      <c r="G30" s="259">
        <v>0</v>
      </c>
      <c r="H30" s="259">
        <v>0</v>
      </c>
      <c r="I30" s="259">
        <v>0</v>
      </c>
      <c r="J30" s="259">
        <v>0</v>
      </c>
      <c r="K30" s="259">
        <v>0</v>
      </c>
      <c r="L30" s="272">
        <f>+J30+K30</f>
        <v>0</v>
      </c>
      <c r="M30" s="259">
        <v>0</v>
      </c>
      <c r="N30" s="273">
        <f>+E30+F30+G30+H30+I30+L30+M30</f>
        <v>0</v>
      </c>
    </row>
    <row r="31" spans="1:14" ht="12.75">
      <c r="A31" s="274" t="s">
        <v>354</v>
      </c>
      <c r="B31" s="544">
        <v>0.03</v>
      </c>
      <c r="C31" s="259">
        <v>0</v>
      </c>
      <c r="D31" s="259">
        <v>0</v>
      </c>
      <c r="E31" s="272">
        <f t="shared" si="0"/>
        <v>0</v>
      </c>
      <c r="F31" s="259">
        <v>0</v>
      </c>
      <c r="G31" s="259">
        <v>0</v>
      </c>
      <c r="H31" s="259">
        <v>0</v>
      </c>
      <c r="I31" s="259">
        <v>0</v>
      </c>
      <c r="J31" s="259">
        <v>0</v>
      </c>
      <c r="K31" s="259">
        <v>0</v>
      </c>
      <c r="L31" s="272">
        <f t="shared" si="1"/>
        <v>0</v>
      </c>
      <c r="M31" s="259">
        <v>0</v>
      </c>
      <c r="N31" s="273">
        <f t="shared" si="2"/>
        <v>0</v>
      </c>
    </row>
    <row r="32" spans="1:14" ht="12.75">
      <c r="A32" s="274" t="s">
        <v>355</v>
      </c>
      <c r="B32" s="544">
        <v>0.03</v>
      </c>
      <c r="C32" s="259">
        <v>0</v>
      </c>
      <c r="D32" s="259">
        <v>0</v>
      </c>
      <c r="E32" s="272">
        <f t="shared" si="0"/>
        <v>0</v>
      </c>
      <c r="F32" s="259">
        <v>0</v>
      </c>
      <c r="G32" s="259">
        <v>0</v>
      </c>
      <c r="H32" s="259">
        <v>0</v>
      </c>
      <c r="I32" s="259">
        <v>0</v>
      </c>
      <c r="J32" s="259">
        <v>0</v>
      </c>
      <c r="K32" s="259">
        <v>0</v>
      </c>
      <c r="L32" s="272">
        <f t="shared" si="1"/>
        <v>0</v>
      </c>
      <c r="M32" s="259">
        <v>0</v>
      </c>
      <c r="N32" s="273">
        <f t="shared" si="2"/>
        <v>0</v>
      </c>
    </row>
    <row r="33" spans="1:14" ht="12.75">
      <c r="A33" s="274" t="s">
        <v>356</v>
      </c>
      <c r="B33" s="544">
        <v>0.03</v>
      </c>
      <c r="C33" s="259">
        <v>0</v>
      </c>
      <c r="D33" s="259">
        <v>0</v>
      </c>
      <c r="E33" s="272">
        <f t="shared" si="0"/>
        <v>0</v>
      </c>
      <c r="F33" s="259">
        <v>0</v>
      </c>
      <c r="G33" s="259">
        <v>0</v>
      </c>
      <c r="H33" s="259">
        <v>0</v>
      </c>
      <c r="I33" s="259">
        <v>0</v>
      </c>
      <c r="J33" s="259">
        <v>0</v>
      </c>
      <c r="K33" s="259">
        <v>0</v>
      </c>
      <c r="L33" s="272">
        <f t="shared" si="1"/>
        <v>0</v>
      </c>
      <c r="M33" s="259">
        <v>0</v>
      </c>
      <c r="N33" s="273">
        <f t="shared" si="2"/>
        <v>0</v>
      </c>
    </row>
    <row r="34" spans="1:14" ht="12.75">
      <c r="A34" s="274" t="s">
        <v>357</v>
      </c>
      <c r="B34" s="544">
        <v>0.03</v>
      </c>
      <c r="C34" s="259">
        <v>0</v>
      </c>
      <c r="D34" s="259">
        <v>0</v>
      </c>
      <c r="E34" s="272">
        <f t="shared" si="0"/>
        <v>0</v>
      </c>
      <c r="F34" s="259">
        <v>0</v>
      </c>
      <c r="G34" s="259">
        <v>0</v>
      </c>
      <c r="H34" s="259">
        <v>0</v>
      </c>
      <c r="I34" s="259">
        <v>0</v>
      </c>
      <c r="J34" s="259">
        <v>0</v>
      </c>
      <c r="K34" s="259">
        <v>0</v>
      </c>
      <c r="L34" s="272">
        <f t="shared" si="1"/>
        <v>0</v>
      </c>
      <c r="M34" s="259">
        <v>0</v>
      </c>
      <c r="N34" s="273">
        <f t="shared" si="2"/>
        <v>0</v>
      </c>
    </row>
    <row r="35" spans="1:14" ht="12.75">
      <c r="A35" s="274" t="s">
        <v>64</v>
      </c>
      <c r="B35" s="544">
        <v>0.1</v>
      </c>
      <c r="C35" s="259">
        <v>0</v>
      </c>
      <c r="D35" s="259">
        <v>0</v>
      </c>
      <c r="E35" s="272">
        <f t="shared" si="0"/>
        <v>0</v>
      </c>
      <c r="F35" s="259">
        <v>0</v>
      </c>
      <c r="G35" s="259">
        <v>0</v>
      </c>
      <c r="H35" s="259">
        <v>0</v>
      </c>
      <c r="I35" s="259">
        <v>0</v>
      </c>
      <c r="J35" s="259">
        <v>0</v>
      </c>
      <c r="K35" s="259">
        <v>0</v>
      </c>
      <c r="L35" s="272">
        <f t="shared" si="1"/>
        <v>0</v>
      </c>
      <c r="M35" s="259">
        <v>0</v>
      </c>
      <c r="N35" s="273">
        <f t="shared" si="2"/>
        <v>0</v>
      </c>
    </row>
    <row r="36" spans="1:14" ht="12.75">
      <c r="A36" s="274" t="s">
        <v>65</v>
      </c>
      <c r="B36" s="544">
        <v>0.1</v>
      </c>
      <c r="C36" s="259">
        <v>0</v>
      </c>
      <c r="D36" s="259">
        <v>0</v>
      </c>
      <c r="E36" s="272">
        <f t="shared" si="0"/>
        <v>0</v>
      </c>
      <c r="F36" s="259">
        <v>0</v>
      </c>
      <c r="G36" s="259">
        <v>0</v>
      </c>
      <c r="H36" s="259">
        <v>0</v>
      </c>
      <c r="I36" s="259">
        <v>0</v>
      </c>
      <c r="J36" s="259">
        <v>0</v>
      </c>
      <c r="K36" s="259">
        <v>0</v>
      </c>
      <c r="L36" s="272">
        <f t="shared" si="1"/>
        <v>0</v>
      </c>
      <c r="M36" s="259">
        <v>0</v>
      </c>
      <c r="N36" s="273">
        <f t="shared" si="2"/>
        <v>0</v>
      </c>
    </row>
    <row r="37" spans="1:14" ht="12.75">
      <c r="A37" s="274" t="s">
        <v>66</v>
      </c>
      <c r="B37" s="544">
        <v>0.2</v>
      </c>
      <c r="C37" s="259">
        <v>0</v>
      </c>
      <c r="D37" s="259">
        <v>0</v>
      </c>
      <c r="E37" s="272">
        <f t="shared" si="0"/>
        <v>0</v>
      </c>
      <c r="F37" s="259">
        <v>0</v>
      </c>
      <c r="G37" s="259">
        <v>0</v>
      </c>
      <c r="H37" s="259">
        <v>0</v>
      </c>
      <c r="I37" s="259">
        <v>0</v>
      </c>
      <c r="J37" s="259">
        <v>0</v>
      </c>
      <c r="K37" s="259">
        <v>0</v>
      </c>
      <c r="L37" s="272">
        <f t="shared" si="1"/>
        <v>0</v>
      </c>
      <c r="M37" s="259">
        <v>0</v>
      </c>
      <c r="N37" s="273">
        <f t="shared" si="2"/>
        <v>0</v>
      </c>
    </row>
    <row r="38" spans="1:14" ht="12.75">
      <c r="A38" s="274" t="s">
        <v>1</v>
      </c>
      <c r="B38" s="544">
        <v>0.1</v>
      </c>
      <c r="C38" s="259">
        <v>0</v>
      </c>
      <c r="D38" s="259">
        <v>0</v>
      </c>
      <c r="E38" s="272">
        <f t="shared" si="0"/>
        <v>0</v>
      </c>
      <c r="F38" s="259">
        <v>0</v>
      </c>
      <c r="G38" s="259">
        <v>0</v>
      </c>
      <c r="H38" s="259">
        <v>0</v>
      </c>
      <c r="I38" s="259">
        <v>0</v>
      </c>
      <c r="J38" s="259">
        <v>0</v>
      </c>
      <c r="K38" s="259">
        <v>0</v>
      </c>
      <c r="L38" s="272">
        <f t="shared" si="1"/>
        <v>0</v>
      </c>
      <c r="M38" s="259">
        <v>0</v>
      </c>
      <c r="N38" s="273">
        <f t="shared" si="2"/>
        <v>0</v>
      </c>
    </row>
    <row r="39" spans="1:14" ht="12.75">
      <c r="A39" s="274" t="s">
        <v>358</v>
      </c>
      <c r="B39" s="544">
        <v>0.1</v>
      </c>
      <c r="C39" s="259">
        <v>0</v>
      </c>
      <c r="D39" s="259">
        <v>0</v>
      </c>
      <c r="E39" s="272">
        <f t="shared" si="0"/>
        <v>0</v>
      </c>
      <c r="F39" s="259">
        <v>0</v>
      </c>
      <c r="G39" s="259">
        <v>0</v>
      </c>
      <c r="H39" s="259">
        <v>0</v>
      </c>
      <c r="I39" s="259">
        <v>0</v>
      </c>
      <c r="J39" s="259">
        <v>0</v>
      </c>
      <c r="K39" s="259">
        <v>0</v>
      </c>
      <c r="L39" s="272">
        <f t="shared" si="1"/>
        <v>0</v>
      </c>
      <c r="M39" s="259">
        <v>0</v>
      </c>
      <c r="N39" s="273">
        <f t="shared" si="2"/>
        <v>0</v>
      </c>
    </row>
    <row r="40" spans="1:14" ht="12.75">
      <c r="A40" s="274" t="s">
        <v>68</v>
      </c>
      <c r="B40" s="544">
        <v>0.33</v>
      </c>
      <c r="C40" s="259">
        <v>0</v>
      </c>
      <c r="D40" s="259">
        <v>0</v>
      </c>
      <c r="E40" s="272">
        <f t="shared" si="0"/>
        <v>0</v>
      </c>
      <c r="F40" s="259">
        <v>0</v>
      </c>
      <c r="G40" s="259">
        <v>0</v>
      </c>
      <c r="H40" s="259">
        <v>0</v>
      </c>
      <c r="I40" s="259">
        <v>0</v>
      </c>
      <c r="J40" s="259">
        <v>0</v>
      </c>
      <c r="K40" s="259">
        <v>0</v>
      </c>
      <c r="L40" s="272">
        <f t="shared" si="1"/>
        <v>0</v>
      </c>
      <c r="M40" s="259">
        <v>0</v>
      </c>
      <c r="N40" s="273">
        <f t="shared" si="2"/>
        <v>0</v>
      </c>
    </row>
    <row r="41" spans="1:14" ht="12.75">
      <c r="A41" s="274" t="s">
        <v>136</v>
      </c>
      <c r="B41" s="544">
        <v>0.1</v>
      </c>
      <c r="C41" s="259">
        <v>0</v>
      </c>
      <c r="D41" s="259">
        <v>0</v>
      </c>
      <c r="E41" s="272">
        <f t="shared" si="0"/>
        <v>0</v>
      </c>
      <c r="F41" s="259">
        <v>0</v>
      </c>
      <c r="G41" s="259">
        <v>0</v>
      </c>
      <c r="H41" s="259">
        <v>0</v>
      </c>
      <c r="I41" s="259">
        <v>0</v>
      </c>
      <c r="J41" s="259">
        <v>0</v>
      </c>
      <c r="K41" s="259">
        <v>0</v>
      </c>
      <c r="L41" s="272">
        <f t="shared" si="1"/>
        <v>0</v>
      </c>
      <c r="M41" s="259">
        <v>0</v>
      </c>
      <c r="N41" s="273">
        <f t="shared" si="2"/>
        <v>0</v>
      </c>
    </row>
    <row r="42" spans="1:14" ht="12.75">
      <c r="A42" s="532" t="s">
        <v>69</v>
      </c>
      <c r="B42" s="557">
        <v>0.1</v>
      </c>
      <c r="C42" s="530">
        <v>0</v>
      </c>
      <c r="D42" s="530">
        <v>0</v>
      </c>
      <c r="E42" s="534">
        <f>+C42+D42</f>
        <v>0</v>
      </c>
      <c r="F42" s="530">
        <v>0</v>
      </c>
      <c r="G42" s="530">
        <v>0</v>
      </c>
      <c r="H42" s="530">
        <v>0</v>
      </c>
      <c r="I42" s="530">
        <v>0</v>
      </c>
      <c r="J42" s="530">
        <v>0</v>
      </c>
      <c r="K42" s="530">
        <v>0</v>
      </c>
      <c r="L42" s="534">
        <f>+J42+K42</f>
        <v>0</v>
      </c>
      <c r="M42" s="530">
        <v>0</v>
      </c>
      <c r="N42" s="535">
        <f>+E42+F42+G42+H42+I42+L42+M42</f>
        <v>0</v>
      </c>
    </row>
    <row r="43" spans="1:14" ht="12.75">
      <c r="A43" s="274" t="s">
        <v>440</v>
      </c>
      <c r="B43" s="557">
        <v>0.1</v>
      </c>
      <c r="C43" s="530">
        <v>0</v>
      </c>
      <c r="D43" s="530">
        <v>0</v>
      </c>
      <c r="E43" s="534">
        <f>+C43+D43</f>
        <v>0</v>
      </c>
      <c r="F43" s="530">
        <v>0</v>
      </c>
      <c r="G43" s="530">
        <v>0</v>
      </c>
      <c r="H43" s="530">
        <v>0</v>
      </c>
      <c r="I43" s="530">
        <v>0</v>
      </c>
      <c r="J43" s="530">
        <v>0</v>
      </c>
      <c r="K43" s="530">
        <v>0</v>
      </c>
      <c r="L43" s="534">
        <f>+J43+K43</f>
        <v>0</v>
      </c>
      <c r="M43" s="530">
        <v>0</v>
      </c>
      <c r="N43" s="535">
        <f>+E43+F43+G43+H43+I43+L43+M43</f>
        <v>0</v>
      </c>
    </row>
    <row r="44" spans="1:14" ht="12.75">
      <c r="A44" s="532" t="s">
        <v>185</v>
      </c>
      <c r="B44" s="557">
        <v>0.2</v>
      </c>
      <c r="C44" s="530">
        <v>0</v>
      </c>
      <c r="D44" s="530">
        <v>0</v>
      </c>
      <c r="E44" s="534">
        <f>+C44+D44</f>
        <v>0</v>
      </c>
      <c r="F44" s="530">
        <v>0</v>
      </c>
      <c r="G44" s="530">
        <v>0</v>
      </c>
      <c r="H44" s="530">
        <v>0</v>
      </c>
      <c r="I44" s="530">
        <v>0</v>
      </c>
      <c r="J44" s="530">
        <v>0</v>
      </c>
      <c r="K44" s="530">
        <v>0</v>
      </c>
      <c r="L44" s="534">
        <f>+J44+K44</f>
        <v>0</v>
      </c>
      <c r="M44" s="530">
        <v>0</v>
      </c>
      <c r="N44" s="535">
        <f>+E44+F44+G44+H44+I44+L44+M44</f>
        <v>0</v>
      </c>
    </row>
    <row r="45" spans="1:14" ht="13.5" thickBot="1">
      <c r="A45" s="275" t="s">
        <v>374</v>
      </c>
      <c r="B45" s="558">
        <v>0</v>
      </c>
      <c r="C45" s="260">
        <v>0</v>
      </c>
      <c r="D45" s="260">
        <v>0</v>
      </c>
      <c r="E45" s="277">
        <f>+C45+D45</f>
        <v>0</v>
      </c>
      <c r="F45" s="260">
        <v>0</v>
      </c>
      <c r="G45" s="260">
        <v>0</v>
      </c>
      <c r="H45" s="260">
        <v>0</v>
      </c>
      <c r="I45" s="260">
        <v>0</v>
      </c>
      <c r="J45" s="260">
        <v>0</v>
      </c>
      <c r="K45" s="260">
        <v>0</v>
      </c>
      <c r="L45" s="277">
        <f>+J45+K45</f>
        <v>0</v>
      </c>
      <c r="M45" s="260">
        <v>0</v>
      </c>
      <c r="N45" s="278">
        <f>+E45+F45+G45+H45+I45+L45+M45</f>
        <v>0</v>
      </c>
    </row>
    <row r="46" spans="1:14" ht="12.75">
      <c r="A46" s="249"/>
      <c r="B46" s="250"/>
      <c r="C46" s="556"/>
      <c r="D46" s="556"/>
      <c r="E46" s="556"/>
      <c r="F46" s="556"/>
      <c r="G46" s="556"/>
      <c r="H46" s="556"/>
      <c r="I46" s="556"/>
      <c r="J46" s="556"/>
      <c r="K46" s="556"/>
      <c r="L46" s="556"/>
      <c r="M46" s="556"/>
      <c r="N46" s="556"/>
    </row>
    <row r="47" spans="1:14" s="281" customFormat="1" ht="12.75">
      <c r="A47" s="249" t="s">
        <v>3</v>
      </c>
      <c r="B47" s="250"/>
      <c r="C47" s="280">
        <f>SUM(C23:C45)</f>
        <v>0</v>
      </c>
      <c r="D47" s="280">
        <f aca="true" t="shared" si="3" ref="D47:N47">SUM(D23:D45)</f>
        <v>0</v>
      </c>
      <c r="E47" s="280">
        <f t="shared" si="3"/>
        <v>0</v>
      </c>
      <c r="F47" s="280">
        <f t="shared" si="3"/>
        <v>0</v>
      </c>
      <c r="G47" s="280">
        <f t="shared" si="3"/>
        <v>0</v>
      </c>
      <c r="H47" s="280">
        <f t="shared" si="3"/>
        <v>0</v>
      </c>
      <c r="I47" s="280">
        <f t="shared" si="3"/>
        <v>0</v>
      </c>
      <c r="J47" s="280">
        <f t="shared" si="3"/>
        <v>0</v>
      </c>
      <c r="K47" s="280">
        <f t="shared" si="3"/>
        <v>0</v>
      </c>
      <c r="L47" s="280">
        <f t="shared" si="3"/>
        <v>0</v>
      </c>
      <c r="M47" s="280">
        <f t="shared" si="3"/>
        <v>0</v>
      </c>
      <c r="N47" s="280">
        <f t="shared" si="3"/>
        <v>0</v>
      </c>
    </row>
    <row r="48" spans="1:14" ht="13.5" thickBot="1">
      <c r="A48" s="252"/>
      <c r="B48" s="253"/>
      <c r="C48" s="282"/>
      <c r="D48" s="282"/>
      <c r="E48" s="282"/>
      <c r="F48" s="282"/>
      <c r="G48" s="282"/>
      <c r="H48" s="282"/>
      <c r="I48" s="282"/>
      <c r="J48" s="282"/>
      <c r="K48" s="282"/>
      <c r="L48" s="282"/>
      <c r="M48" s="282"/>
      <c r="N48" s="282"/>
    </row>
    <row r="49" spans="1:14" s="257" customFormat="1" ht="12">
      <c r="A49" s="255"/>
      <c r="B49" s="255"/>
      <c r="C49" s="256"/>
      <c r="D49" s="256"/>
      <c r="E49" s="256"/>
      <c r="F49" s="256"/>
      <c r="G49" s="256"/>
      <c r="H49" s="256"/>
      <c r="I49" s="256"/>
      <c r="J49" s="256"/>
      <c r="K49" s="256"/>
      <c r="L49" s="256"/>
      <c r="M49" s="256"/>
      <c r="N49" s="256"/>
    </row>
    <row r="50" s="257" customFormat="1" ht="12"/>
  </sheetData>
  <sheetProtection/>
  <mergeCells count="4">
    <mergeCell ref="A1:F1"/>
    <mergeCell ref="A14:B14"/>
    <mergeCell ref="A17:B17"/>
    <mergeCell ref="J20:L20"/>
  </mergeCells>
  <conditionalFormatting sqref="A1:IV65536">
    <cfRule type="expression" priority="1" dxfId="0" stopIfTrue="1">
      <formula>$H$1="elektriciteit"</formula>
    </cfRule>
  </conditionalFormatting>
  <dataValidations count="2">
    <dataValidation type="decimal" operator="greaterThanOrEqual" allowBlank="1" showInputMessage="1" showErrorMessage="1" errorTitle="Negatieve waarde" error="Gelieve positieve waarde in te geven" sqref="F23:G45 C23:C45 K23:K45">
      <formula1>0</formula1>
    </dataValidation>
    <dataValidation type="decimal" operator="lessThanOrEqual" allowBlank="1" showInputMessage="1" showErrorMessage="1" errorTitle="Positief bedrag" error="Gelieve een negatief bedrag in te geven" sqref="D23:D45 M23:M45 H23:J45">
      <formula1>0</formula1>
    </dataValidation>
  </dataValidations>
  <printOptions/>
  <pageMargins left="0.7480314960629921" right="0.7480314960629921" top="0.984251968503937" bottom="0.984251968503937" header="0.5118110236220472" footer="0.5118110236220472"/>
  <pageSetup fitToHeight="2" fitToWidth="2" horizontalDpi="600" verticalDpi="600" orientation="landscape" paperSize="8" scale="43" r:id="rId1"/>
</worksheet>
</file>

<file path=xl/worksheets/sheet12.xml><?xml version="1.0" encoding="utf-8"?>
<worksheet xmlns="http://schemas.openxmlformats.org/spreadsheetml/2006/main" xmlns:r="http://schemas.openxmlformats.org/officeDocument/2006/relationships">
  <dimension ref="A1:H41"/>
  <sheetViews>
    <sheetView zoomScale="80" zoomScaleNormal="80" zoomScalePageLayoutView="0" workbookViewId="0" topLeftCell="A1">
      <selection activeCell="B15" sqref="B15:B37"/>
    </sheetView>
  </sheetViews>
  <sheetFormatPr defaultColWidth="9.140625" defaultRowHeight="12.75"/>
  <cols>
    <col min="1" max="1" width="51.421875" style="208" customWidth="1"/>
    <col min="2" max="2" width="26.57421875" style="208" customWidth="1"/>
    <col min="3" max="7" width="31.00390625" style="208" customWidth="1"/>
    <col min="8" max="8" width="8.8515625" style="208" customWidth="1"/>
    <col min="9" max="50" width="9.140625" style="208" customWidth="1"/>
    <col min="51" max="16384" width="9.140625" style="208" customWidth="1"/>
  </cols>
  <sheetData>
    <row r="1" spans="1:8" ht="16.5" thickBot="1">
      <c r="A1" s="728" t="s">
        <v>370</v>
      </c>
      <c r="B1" s="729"/>
      <c r="C1" s="729"/>
      <c r="D1" s="729"/>
      <c r="E1" s="729"/>
      <c r="F1" s="730"/>
      <c r="H1" s="609" t="str">
        <f>+TITELBLAD!C12</f>
        <v>elektriciteit</v>
      </c>
    </row>
    <row r="3" spans="1:5" ht="12.75">
      <c r="A3" s="214" t="s">
        <v>74</v>
      </c>
      <c r="B3" s="218">
        <f>+'T3'!D3</f>
        <v>2017</v>
      </c>
      <c r="C3" s="263">
        <f>-F39</f>
        <v>0</v>
      </c>
      <c r="D3" s="220"/>
      <c r="E3" s="220"/>
    </row>
    <row r="4" spans="4:5" ht="12.75">
      <c r="D4" s="220"/>
      <c r="E4" s="220"/>
    </row>
    <row r="7" ht="12.75">
      <c r="A7" s="214" t="s">
        <v>199</v>
      </c>
    </row>
    <row r="8" ht="12.75">
      <c r="A8" s="216" t="s">
        <v>155</v>
      </c>
    </row>
    <row r="9" ht="12.75">
      <c r="A9" s="221" t="s">
        <v>119</v>
      </c>
    </row>
    <row r="10" ht="12.75">
      <c r="A10" s="221" t="s">
        <v>120</v>
      </c>
    </row>
    <row r="12" ht="13.5" thickBot="1"/>
    <row r="13" spans="1:7" s="240" customFormat="1" ht="38.25">
      <c r="A13" s="552" t="s">
        <v>121</v>
      </c>
      <c r="B13" s="553" t="str">
        <f>"Afboekingspercentage "&amp;(B3)</f>
        <v>Afboekingspercentage 2017</v>
      </c>
      <c r="C13" s="554" t="str">
        <f>"Oorspronkelijke meerwaarde op basis van historische indexatie voor activa einde boekjaar "&amp;B3-1</f>
        <v>Oorspronkelijke meerwaarde op basis van historische indexatie voor activa einde boekjaar 2016</v>
      </c>
      <c r="D13" s="554" t="str">
        <f>"Gecumuleerde afboekingen wegens desinvesteringen einde boekjaar "&amp;B3-1</f>
        <v>Gecumuleerde afboekingen wegens desinvesteringen einde boekjaar 2016</v>
      </c>
      <c r="E13" s="554" t="str">
        <f>"Nettoboekwaarde meerwaarde op basis van historische indexatie einde boekjaar "&amp;B3-1</f>
        <v>Nettoboekwaarde meerwaarde op basis van historische indexatie einde boekjaar 2016</v>
      </c>
      <c r="F13" s="554" t="str">
        <f>"Afboeking wegens desinvesteringen boekjaar "&amp;B3</f>
        <v>Afboeking wegens desinvesteringen boekjaar 2017</v>
      </c>
      <c r="G13" s="554" t="str">
        <f>"Nettoboekwaarde meerwaarde op basis van historische indexatie einde boekjaar "&amp;B3</f>
        <v>Nettoboekwaarde meerwaarde op basis van historische indexatie einde boekjaar 2017</v>
      </c>
    </row>
    <row r="14" spans="1:7" ht="13.5" thickBot="1">
      <c r="A14" s="228"/>
      <c r="B14" s="229"/>
      <c r="C14" s="230" t="s">
        <v>4</v>
      </c>
      <c r="D14" s="230" t="s">
        <v>6</v>
      </c>
      <c r="E14" s="230"/>
      <c r="F14" s="230" t="s">
        <v>6</v>
      </c>
      <c r="G14" s="231"/>
    </row>
    <row r="15" spans="1:7" ht="12.75">
      <c r="A15" s="232" t="s">
        <v>135</v>
      </c>
      <c r="B15" s="750" t="s">
        <v>123</v>
      </c>
      <c r="C15" s="258">
        <v>0</v>
      </c>
      <c r="D15" s="258">
        <v>0</v>
      </c>
      <c r="E15" s="268">
        <f aca="true" t="shared" si="0" ref="E15:E33">+C15+D15</f>
        <v>0</v>
      </c>
      <c r="F15" s="258">
        <v>0</v>
      </c>
      <c r="G15" s="269">
        <f aca="true" t="shared" si="1" ref="G15:G33">+E15+F15</f>
        <v>0</v>
      </c>
    </row>
    <row r="16" spans="1:7" ht="12.75">
      <c r="A16" s="270" t="s">
        <v>57</v>
      </c>
      <c r="B16" s="751"/>
      <c r="C16" s="259">
        <v>0</v>
      </c>
      <c r="D16" s="259">
        <v>0</v>
      </c>
      <c r="E16" s="272">
        <f t="shared" si="0"/>
        <v>0</v>
      </c>
      <c r="F16" s="259">
        <v>0</v>
      </c>
      <c r="G16" s="273">
        <f t="shared" si="1"/>
        <v>0</v>
      </c>
    </row>
    <row r="17" spans="1:7" ht="12.75">
      <c r="A17" s="270" t="s">
        <v>58</v>
      </c>
      <c r="B17" s="751"/>
      <c r="C17" s="259">
        <v>0</v>
      </c>
      <c r="D17" s="259">
        <v>0</v>
      </c>
      <c r="E17" s="272">
        <f t="shared" si="0"/>
        <v>0</v>
      </c>
      <c r="F17" s="259">
        <v>0</v>
      </c>
      <c r="G17" s="273">
        <f t="shared" si="1"/>
        <v>0</v>
      </c>
    </row>
    <row r="18" spans="1:7" ht="12.75">
      <c r="A18" s="274" t="s">
        <v>350</v>
      </c>
      <c r="B18" s="751"/>
      <c r="C18" s="259">
        <v>0</v>
      </c>
      <c r="D18" s="259">
        <v>0</v>
      </c>
      <c r="E18" s="272">
        <f t="shared" si="0"/>
        <v>0</v>
      </c>
      <c r="F18" s="259">
        <v>0</v>
      </c>
      <c r="G18" s="273">
        <f t="shared" si="1"/>
        <v>0</v>
      </c>
    </row>
    <row r="19" spans="1:7" ht="12.75">
      <c r="A19" s="274" t="s">
        <v>351</v>
      </c>
      <c r="B19" s="751"/>
      <c r="C19" s="259">
        <v>0</v>
      </c>
      <c r="D19" s="259">
        <v>0</v>
      </c>
      <c r="E19" s="272">
        <f t="shared" si="0"/>
        <v>0</v>
      </c>
      <c r="F19" s="259">
        <v>0</v>
      </c>
      <c r="G19" s="273">
        <f t="shared" si="1"/>
        <v>0</v>
      </c>
    </row>
    <row r="20" spans="1:7" ht="12.75">
      <c r="A20" s="274" t="s">
        <v>352</v>
      </c>
      <c r="B20" s="751"/>
      <c r="C20" s="259">
        <v>0</v>
      </c>
      <c r="D20" s="259">
        <v>0</v>
      </c>
      <c r="E20" s="272">
        <f t="shared" si="0"/>
        <v>0</v>
      </c>
      <c r="F20" s="259">
        <v>0</v>
      </c>
      <c r="G20" s="273">
        <f t="shared" si="1"/>
        <v>0</v>
      </c>
    </row>
    <row r="21" spans="1:7" ht="12.75">
      <c r="A21" s="274" t="s">
        <v>353</v>
      </c>
      <c r="B21" s="751"/>
      <c r="C21" s="259">
        <v>0</v>
      </c>
      <c r="D21" s="259">
        <v>0</v>
      </c>
      <c r="E21" s="272">
        <f t="shared" si="0"/>
        <v>0</v>
      </c>
      <c r="F21" s="259">
        <v>0</v>
      </c>
      <c r="G21" s="273">
        <f t="shared" si="1"/>
        <v>0</v>
      </c>
    </row>
    <row r="22" spans="1:7" ht="12.75">
      <c r="A22" s="274" t="s">
        <v>345</v>
      </c>
      <c r="B22" s="751"/>
      <c r="C22" s="259">
        <v>0</v>
      </c>
      <c r="D22" s="259">
        <v>0</v>
      </c>
      <c r="E22" s="272">
        <f>+C22+D22</f>
        <v>0</v>
      </c>
      <c r="F22" s="259">
        <v>0</v>
      </c>
      <c r="G22" s="273">
        <f>+E22+F22</f>
        <v>0</v>
      </c>
    </row>
    <row r="23" spans="1:7" ht="12.75">
      <c r="A23" s="274" t="s">
        <v>354</v>
      </c>
      <c r="B23" s="751"/>
      <c r="C23" s="259">
        <v>0</v>
      </c>
      <c r="D23" s="259">
        <v>0</v>
      </c>
      <c r="E23" s="272">
        <f t="shared" si="0"/>
        <v>0</v>
      </c>
      <c r="F23" s="259">
        <v>0</v>
      </c>
      <c r="G23" s="273">
        <f t="shared" si="1"/>
        <v>0</v>
      </c>
    </row>
    <row r="24" spans="1:7" ht="12.75">
      <c r="A24" s="274" t="s">
        <v>355</v>
      </c>
      <c r="B24" s="751"/>
      <c r="C24" s="259">
        <v>0</v>
      </c>
      <c r="D24" s="259">
        <v>0</v>
      </c>
      <c r="E24" s="272">
        <f t="shared" si="0"/>
        <v>0</v>
      </c>
      <c r="F24" s="259">
        <v>0</v>
      </c>
      <c r="G24" s="273">
        <f t="shared" si="1"/>
        <v>0</v>
      </c>
    </row>
    <row r="25" spans="1:7" ht="12.75">
      <c r="A25" s="274" t="s">
        <v>356</v>
      </c>
      <c r="B25" s="751"/>
      <c r="C25" s="259">
        <v>0</v>
      </c>
      <c r="D25" s="259">
        <v>0</v>
      </c>
      <c r="E25" s="272">
        <f t="shared" si="0"/>
        <v>0</v>
      </c>
      <c r="F25" s="259">
        <v>0</v>
      </c>
      <c r="G25" s="273">
        <f t="shared" si="1"/>
        <v>0</v>
      </c>
    </row>
    <row r="26" spans="1:7" ht="12.75">
      <c r="A26" s="274" t="s">
        <v>357</v>
      </c>
      <c r="B26" s="751"/>
      <c r="C26" s="259">
        <v>0</v>
      </c>
      <c r="D26" s="259">
        <v>0</v>
      </c>
      <c r="E26" s="272">
        <f t="shared" si="0"/>
        <v>0</v>
      </c>
      <c r="F26" s="259">
        <v>0</v>
      </c>
      <c r="G26" s="273">
        <f t="shared" si="1"/>
        <v>0</v>
      </c>
    </row>
    <row r="27" spans="1:7" ht="12.75">
      <c r="A27" s="274" t="s">
        <v>64</v>
      </c>
      <c r="B27" s="751"/>
      <c r="C27" s="259">
        <v>0</v>
      </c>
      <c r="D27" s="259">
        <v>0</v>
      </c>
      <c r="E27" s="272">
        <f t="shared" si="0"/>
        <v>0</v>
      </c>
      <c r="F27" s="259">
        <v>0</v>
      </c>
      <c r="G27" s="273">
        <f t="shared" si="1"/>
        <v>0</v>
      </c>
    </row>
    <row r="28" spans="1:7" ht="12.75">
      <c r="A28" s="274" t="s">
        <v>65</v>
      </c>
      <c r="B28" s="751"/>
      <c r="C28" s="259">
        <v>0</v>
      </c>
      <c r="D28" s="259">
        <v>0</v>
      </c>
      <c r="E28" s="272">
        <f t="shared" si="0"/>
        <v>0</v>
      </c>
      <c r="F28" s="259">
        <v>0</v>
      </c>
      <c r="G28" s="273">
        <f t="shared" si="1"/>
        <v>0</v>
      </c>
    </row>
    <row r="29" spans="1:7" ht="12.75">
      <c r="A29" s="274" t="s">
        <v>66</v>
      </c>
      <c r="B29" s="751"/>
      <c r="C29" s="259">
        <v>0</v>
      </c>
      <c r="D29" s="259">
        <v>0</v>
      </c>
      <c r="E29" s="272">
        <f t="shared" si="0"/>
        <v>0</v>
      </c>
      <c r="F29" s="259">
        <v>0</v>
      </c>
      <c r="G29" s="273">
        <f t="shared" si="1"/>
        <v>0</v>
      </c>
    </row>
    <row r="30" spans="1:7" ht="12.75">
      <c r="A30" s="274" t="s">
        <v>1</v>
      </c>
      <c r="B30" s="751"/>
      <c r="C30" s="259">
        <v>0</v>
      </c>
      <c r="D30" s="259">
        <v>0</v>
      </c>
      <c r="E30" s="272">
        <f t="shared" si="0"/>
        <v>0</v>
      </c>
      <c r="F30" s="259">
        <v>0</v>
      </c>
      <c r="G30" s="273">
        <f t="shared" si="1"/>
        <v>0</v>
      </c>
    </row>
    <row r="31" spans="1:7" ht="12.75">
      <c r="A31" s="274" t="s">
        <v>358</v>
      </c>
      <c r="B31" s="751"/>
      <c r="C31" s="259">
        <v>0</v>
      </c>
      <c r="D31" s="259">
        <v>0</v>
      </c>
      <c r="E31" s="272">
        <f t="shared" si="0"/>
        <v>0</v>
      </c>
      <c r="F31" s="259">
        <v>0</v>
      </c>
      <c r="G31" s="273">
        <f t="shared" si="1"/>
        <v>0</v>
      </c>
    </row>
    <row r="32" spans="1:7" ht="12.75">
      <c r="A32" s="274" t="s">
        <v>68</v>
      </c>
      <c r="B32" s="751"/>
      <c r="C32" s="259">
        <v>0</v>
      </c>
      <c r="D32" s="259">
        <v>0</v>
      </c>
      <c r="E32" s="272">
        <f t="shared" si="0"/>
        <v>0</v>
      </c>
      <c r="F32" s="259">
        <v>0</v>
      </c>
      <c r="G32" s="273">
        <f t="shared" si="1"/>
        <v>0</v>
      </c>
    </row>
    <row r="33" spans="1:7" ht="12.75">
      <c r="A33" s="274" t="s">
        <v>136</v>
      </c>
      <c r="B33" s="751"/>
      <c r="C33" s="259">
        <v>0</v>
      </c>
      <c r="D33" s="259">
        <v>0</v>
      </c>
      <c r="E33" s="272">
        <f t="shared" si="0"/>
        <v>0</v>
      </c>
      <c r="F33" s="259">
        <v>0</v>
      </c>
      <c r="G33" s="273">
        <f t="shared" si="1"/>
        <v>0</v>
      </c>
    </row>
    <row r="34" spans="1:7" ht="12.75">
      <c r="A34" s="532" t="s">
        <v>69</v>
      </c>
      <c r="B34" s="751"/>
      <c r="C34" s="530">
        <v>0</v>
      </c>
      <c r="D34" s="530">
        <v>0</v>
      </c>
      <c r="E34" s="534">
        <f>+C34+D34</f>
        <v>0</v>
      </c>
      <c r="F34" s="530">
        <v>0</v>
      </c>
      <c r="G34" s="535">
        <f>+E34+F34</f>
        <v>0</v>
      </c>
    </row>
    <row r="35" spans="1:7" ht="12.75">
      <c r="A35" s="274" t="s">
        <v>440</v>
      </c>
      <c r="B35" s="751"/>
      <c r="C35" s="530">
        <v>0</v>
      </c>
      <c r="D35" s="530">
        <v>0</v>
      </c>
      <c r="E35" s="534">
        <f>+C35+D35</f>
        <v>0</v>
      </c>
      <c r="F35" s="530">
        <v>0</v>
      </c>
      <c r="G35" s="535">
        <f>+E35+F35</f>
        <v>0</v>
      </c>
    </row>
    <row r="36" spans="1:7" ht="12.75">
      <c r="A36" s="532" t="s">
        <v>185</v>
      </c>
      <c r="B36" s="751"/>
      <c r="C36" s="530">
        <v>0</v>
      </c>
      <c r="D36" s="530">
        <v>0</v>
      </c>
      <c r="E36" s="534">
        <f>+C36+D36</f>
        <v>0</v>
      </c>
      <c r="F36" s="530">
        <v>0</v>
      </c>
      <c r="G36" s="535">
        <f>+E36+F36</f>
        <v>0</v>
      </c>
    </row>
    <row r="37" spans="1:7" ht="13.5" thickBot="1">
      <c r="A37" s="275" t="s">
        <v>374</v>
      </c>
      <c r="B37" s="752"/>
      <c r="C37" s="260">
        <v>0</v>
      </c>
      <c r="D37" s="260">
        <v>0</v>
      </c>
      <c r="E37" s="277">
        <f>+C37+D37</f>
        <v>0</v>
      </c>
      <c r="F37" s="260">
        <v>0</v>
      </c>
      <c r="G37" s="278">
        <f>+E37+F37</f>
        <v>0</v>
      </c>
    </row>
    <row r="38" spans="1:7" ht="12.75">
      <c r="A38" s="249"/>
      <c r="B38" s="250"/>
      <c r="C38" s="556"/>
      <c r="D38" s="556"/>
      <c r="E38" s="556"/>
      <c r="F38" s="556"/>
      <c r="G38" s="556"/>
    </row>
    <row r="39" spans="1:7" ht="12.75">
      <c r="A39" s="249" t="s">
        <v>3</v>
      </c>
      <c r="B39" s="250"/>
      <c r="C39" s="280">
        <f>SUM(C15:C37)</f>
        <v>0</v>
      </c>
      <c r="D39" s="280">
        <f>SUM(D15:D37)</f>
        <v>0</v>
      </c>
      <c r="E39" s="280">
        <f>SUM(E15:E37)</f>
        <v>0</v>
      </c>
      <c r="F39" s="280">
        <f>SUM(F15:F37)</f>
        <v>0</v>
      </c>
      <c r="G39" s="280">
        <f>SUM(G15:G37)</f>
        <v>0</v>
      </c>
    </row>
    <row r="40" spans="1:7" ht="13.5" thickBot="1">
      <c r="A40" s="252"/>
      <c r="B40" s="253"/>
      <c r="C40" s="555"/>
      <c r="D40" s="555"/>
      <c r="E40" s="555"/>
      <c r="F40" s="555"/>
      <c r="G40" s="282"/>
    </row>
    <row r="41" spans="1:7" s="257" customFormat="1" ht="12">
      <c r="A41" s="255"/>
      <c r="B41" s="255"/>
      <c r="C41" s="256"/>
      <c r="D41" s="256"/>
      <c r="E41" s="256"/>
      <c r="F41" s="256"/>
      <c r="G41" s="256"/>
    </row>
    <row r="42" s="257" customFormat="1" ht="12"/>
  </sheetData>
  <sheetProtection/>
  <mergeCells count="2">
    <mergeCell ref="A1:F1"/>
    <mergeCell ref="B15:B37"/>
  </mergeCells>
  <conditionalFormatting sqref="A1:IV15 A38:IV65536 A16:A37 C16:IV37">
    <cfRule type="expression" priority="1" dxfId="0" stopIfTrue="1">
      <formula>$H$1="elektriciteit"</formula>
    </cfRule>
  </conditionalFormatting>
  <dataValidations count="2">
    <dataValidation type="decimal" operator="greaterThanOrEqual" allowBlank="1" showInputMessage="1" showErrorMessage="1" errorTitle="Negatief bedrag" error="Gelieve een positieve waarde in te geven" sqref="C15:C37">
      <formula1>0</formula1>
    </dataValidation>
    <dataValidation type="decimal" operator="lessThanOrEqual" allowBlank="1" showInputMessage="1" showErrorMessage="1" errorTitle="Positief bedrag" error="Gelieve een negatief bedrag in te geven" sqref="D15:D37 F15:F37">
      <formula1>0</formula1>
    </dataValidation>
  </dataValidations>
  <printOptions/>
  <pageMargins left="0.7480314960629921" right="0.7480314960629921" top="0.984251968503937" bottom="0.984251968503937" header="0.5118110236220472" footer="0.5118110236220472"/>
  <pageSetup fitToHeight="2" fitToWidth="2" horizontalDpi="600" verticalDpi="600" orientation="landscape" paperSize="8" scale="72" r:id="rId1"/>
</worksheet>
</file>

<file path=xl/worksheets/sheet13.xml><?xml version="1.0" encoding="utf-8"?>
<worksheet xmlns="http://schemas.openxmlformats.org/spreadsheetml/2006/main" xmlns:r="http://schemas.openxmlformats.org/officeDocument/2006/relationships">
  <dimension ref="A1:H41"/>
  <sheetViews>
    <sheetView zoomScale="80" zoomScaleNormal="80" zoomScalePageLayoutView="0" workbookViewId="0" topLeftCell="A1">
      <selection activeCell="A30" sqref="A30"/>
    </sheetView>
  </sheetViews>
  <sheetFormatPr defaultColWidth="9.140625" defaultRowHeight="12.75"/>
  <cols>
    <col min="1" max="1" width="51.421875" style="208" customWidth="1"/>
    <col min="2" max="2" width="25.57421875" style="208" customWidth="1"/>
    <col min="3" max="7" width="31.00390625" style="208" customWidth="1"/>
    <col min="8" max="44" width="9.140625" style="208" customWidth="1"/>
    <col min="45" max="16384" width="9.140625" style="208" customWidth="1"/>
  </cols>
  <sheetData>
    <row r="1" spans="1:8" ht="16.5" thickBot="1">
      <c r="A1" s="728" t="s">
        <v>371</v>
      </c>
      <c r="B1" s="729"/>
      <c r="C1" s="729"/>
      <c r="D1" s="729"/>
      <c r="E1" s="729"/>
      <c r="F1" s="730"/>
      <c r="H1" s="609" t="str">
        <f>+TITELBLAD!C12</f>
        <v>elektriciteit</v>
      </c>
    </row>
    <row r="3" spans="1:5" ht="12.75">
      <c r="A3" s="214" t="s">
        <v>74</v>
      </c>
      <c r="B3" s="218">
        <f>+'T3'!D3</f>
        <v>2017</v>
      </c>
      <c r="C3" s="263">
        <f>-F39</f>
        <v>0</v>
      </c>
      <c r="D3" s="220"/>
      <c r="E3" s="220"/>
    </row>
    <row r="4" spans="4:5" ht="12.75">
      <c r="D4" s="220"/>
      <c r="E4" s="220"/>
    </row>
    <row r="7" ht="12.75">
      <c r="A7" s="214" t="s">
        <v>200</v>
      </c>
    </row>
    <row r="8" ht="12.75">
      <c r="A8" s="216" t="s">
        <v>155</v>
      </c>
    </row>
    <row r="9" ht="12.75">
      <c r="A9" s="221" t="s">
        <v>119</v>
      </c>
    </row>
    <row r="10" ht="12.75">
      <c r="A10" s="221" t="s">
        <v>120</v>
      </c>
    </row>
    <row r="12" ht="13.5" thickBot="1"/>
    <row r="13" spans="1:7" s="240" customFormat="1" ht="84" customHeight="1">
      <c r="A13" s="552" t="s">
        <v>121</v>
      </c>
      <c r="B13" s="553" t="str">
        <f>"Afboekingspercentage "&amp;B3</f>
        <v>Afboekingspercentage 2017</v>
      </c>
      <c r="C13" s="554" t="str">
        <f>"Oorspronkelijke meerwaarde op basis van iRAB voor activa einde boekjaar "&amp;B3-1</f>
        <v>Oorspronkelijke meerwaarde op basis van iRAB voor activa einde boekjaar 2016</v>
      </c>
      <c r="D13" s="554" t="str">
        <f>"Gecumuleerde afboekingen wegens desinvesteringen einde boekjaar "&amp;B3-1</f>
        <v>Gecumuleerde afboekingen wegens desinvesteringen einde boekjaar 2016</v>
      </c>
      <c r="E13" s="554" t="str">
        <f>"Nettoboekwaarde meerwaarde op basis van iRAB einde boekjaar "&amp;B3-1</f>
        <v>Nettoboekwaarde meerwaarde op basis van iRAB einde boekjaar 2016</v>
      </c>
      <c r="F13" s="554" t="str">
        <f>"Afboeking wegens desinvesteringen boekjaar "&amp;B3</f>
        <v>Afboeking wegens desinvesteringen boekjaar 2017</v>
      </c>
      <c r="G13" s="554" t="str">
        <f>"Nettoboekwaarde meerwaarde op basis van iRAB einde boekjaar "&amp;B3</f>
        <v>Nettoboekwaarde meerwaarde op basis van iRAB einde boekjaar 2017</v>
      </c>
    </row>
    <row r="14" spans="1:7" ht="13.5" thickBot="1">
      <c r="A14" s="228"/>
      <c r="B14" s="229"/>
      <c r="C14" s="230" t="s">
        <v>4</v>
      </c>
      <c r="D14" s="230" t="s">
        <v>6</v>
      </c>
      <c r="E14" s="230"/>
      <c r="F14" s="230" t="s">
        <v>6</v>
      </c>
      <c r="G14" s="231"/>
    </row>
    <row r="15" spans="1:7" ht="12.75">
      <c r="A15" s="232" t="s">
        <v>135</v>
      </c>
      <c r="B15" s="750" t="s">
        <v>123</v>
      </c>
      <c r="C15" s="258">
        <v>0</v>
      </c>
      <c r="D15" s="258">
        <v>0</v>
      </c>
      <c r="E15" s="268">
        <f aca="true" t="shared" si="0" ref="E15:E33">+C15+D15</f>
        <v>0</v>
      </c>
      <c r="F15" s="258">
        <v>0</v>
      </c>
      <c r="G15" s="269">
        <f aca="true" t="shared" si="1" ref="G15:G33">+E15+F15</f>
        <v>0</v>
      </c>
    </row>
    <row r="16" spans="1:7" ht="12.75">
      <c r="A16" s="270" t="s">
        <v>57</v>
      </c>
      <c r="B16" s="751"/>
      <c r="C16" s="259">
        <v>0</v>
      </c>
      <c r="D16" s="259">
        <v>0</v>
      </c>
      <c r="E16" s="272">
        <f t="shared" si="0"/>
        <v>0</v>
      </c>
      <c r="F16" s="259">
        <v>0</v>
      </c>
      <c r="G16" s="273">
        <f t="shared" si="1"/>
        <v>0</v>
      </c>
    </row>
    <row r="17" spans="1:7" ht="12.75">
      <c r="A17" s="270" t="s">
        <v>58</v>
      </c>
      <c r="B17" s="751"/>
      <c r="C17" s="259">
        <v>0</v>
      </c>
      <c r="D17" s="259">
        <v>0</v>
      </c>
      <c r="E17" s="272">
        <f t="shared" si="0"/>
        <v>0</v>
      </c>
      <c r="F17" s="259">
        <v>0</v>
      </c>
      <c r="G17" s="273">
        <f t="shared" si="1"/>
        <v>0</v>
      </c>
    </row>
    <row r="18" spans="1:7" ht="12.75">
      <c r="A18" s="274" t="s">
        <v>350</v>
      </c>
      <c r="B18" s="751"/>
      <c r="C18" s="259">
        <v>0</v>
      </c>
      <c r="D18" s="259">
        <v>0</v>
      </c>
      <c r="E18" s="272">
        <f t="shared" si="0"/>
        <v>0</v>
      </c>
      <c r="F18" s="259">
        <v>0</v>
      </c>
      <c r="G18" s="273">
        <f t="shared" si="1"/>
        <v>0</v>
      </c>
    </row>
    <row r="19" spans="1:7" ht="12.75">
      <c r="A19" s="274" t="s">
        <v>351</v>
      </c>
      <c r="B19" s="751"/>
      <c r="C19" s="259">
        <v>0</v>
      </c>
      <c r="D19" s="259">
        <v>0</v>
      </c>
      <c r="E19" s="272">
        <f t="shared" si="0"/>
        <v>0</v>
      </c>
      <c r="F19" s="259">
        <v>0</v>
      </c>
      <c r="G19" s="273">
        <f t="shared" si="1"/>
        <v>0</v>
      </c>
    </row>
    <row r="20" spans="1:7" ht="12.75">
      <c r="A20" s="274" t="s">
        <v>352</v>
      </c>
      <c r="B20" s="751"/>
      <c r="C20" s="259">
        <v>0</v>
      </c>
      <c r="D20" s="259">
        <v>0</v>
      </c>
      <c r="E20" s="272">
        <f t="shared" si="0"/>
        <v>0</v>
      </c>
      <c r="F20" s="259">
        <v>0</v>
      </c>
      <c r="G20" s="273">
        <f t="shared" si="1"/>
        <v>0</v>
      </c>
    </row>
    <row r="21" spans="1:7" ht="12.75">
      <c r="A21" s="274" t="s">
        <v>353</v>
      </c>
      <c r="B21" s="751"/>
      <c r="C21" s="259">
        <v>0</v>
      </c>
      <c r="D21" s="259">
        <v>0</v>
      </c>
      <c r="E21" s="272">
        <f t="shared" si="0"/>
        <v>0</v>
      </c>
      <c r="F21" s="259">
        <v>0</v>
      </c>
      <c r="G21" s="273">
        <f t="shared" si="1"/>
        <v>0</v>
      </c>
    </row>
    <row r="22" spans="1:7" ht="12.75">
      <c r="A22" s="274" t="s">
        <v>345</v>
      </c>
      <c r="B22" s="751"/>
      <c r="C22" s="259">
        <v>0</v>
      </c>
      <c r="D22" s="259">
        <v>0</v>
      </c>
      <c r="E22" s="272">
        <f>+C22+D22</f>
        <v>0</v>
      </c>
      <c r="F22" s="259">
        <v>0</v>
      </c>
      <c r="G22" s="273">
        <f>+E22+F22</f>
        <v>0</v>
      </c>
    </row>
    <row r="23" spans="1:7" ht="12.75">
      <c r="A23" s="274" t="s">
        <v>354</v>
      </c>
      <c r="B23" s="751"/>
      <c r="C23" s="259">
        <v>0</v>
      </c>
      <c r="D23" s="259">
        <v>0</v>
      </c>
      <c r="E23" s="272">
        <f t="shared" si="0"/>
        <v>0</v>
      </c>
      <c r="F23" s="259">
        <v>0</v>
      </c>
      <c r="G23" s="273">
        <f t="shared" si="1"/>
        <v>0</v>
      </c>
    </row>
    <row r="24" spans="1:7" ht="12.75">
      <c r="A24" s="274" t="s">
        <v>355</v>
      </c>
      <c r="B24" s="751"/>
      <c r="C24" s="259">
        <v>0</v>
      </c>
      <c r="D24" s="259">
        <v>0</v>
      </c>
      <c r="E24" s="272">
        <f t="shared" si="0"/>
        <v>0</v>
      </c>
      <c r="F24" s="259">
        <v>0</v>
      </c>
      <c r="G24" s="273">
        <f t="shared" si="1"/>
        <v>0</v>
      </c>
    </row>
    <row r="25" spans="1:7" ht="12.75">
      <c r="A25" s="274" t="s">
        <v>356</v>
      </c>
      <c r="B25" s="751"/>
      <c r="C25" s="259">
        <v>0</v>
      </c>
      <c r="D25" s="259">
        <v>0</v>
      </c>
      <c r="E25" s="272">
        <f t="shared" si="0"/>
        <v>0</v>
      </c>
      <c r="F25" s="259">
        <v>0</v>
      </c>
      <c r="G25" s="273">
        <f t="shared" si="1"/>
        <v>0</v>
      </c>
    </row>
    <row r="26" spans="1:7" ht="12.75">
      <c r="A26" s="274" t="s">
        <v>357</v>
      </c>
      <c r="B26" s="751"/>
      <c r="C26" s="259">
        <v>0</v>
      </c>
      <c r="D26" s="259">
        <v>0</v>
      </c>
      <c r="E26" s="272">
        <f t="shared" si="0"/>
        <v>0</v>
      </c>
      <c r="F26" s="259">
        <v>0</v>
      </c>
      <c r="G26" s="273">
        <f t="shared" si="1"/>
        <v>0</v>
      </c>
    </row>
    <row r="27" spans="1:7" ht="12.75">
      <c r="A27" s="274" t="s">
        <v>64</v>
      </c>
      <c r="B27" s="751"/>
      <c r="C27" s="259">
        <v>0</v>
      </c>
      <c r="D27" s="259">
        <v>0</v>
      </c>
      <c r="E27" s="272">
        <f t="shared" si="0"/>
        <v>0</v>
      </c>
      <c r="F27" s="259">
        <v>0</v>
      </c>
      <c r="G27" s="273">
        <f t="shared" si="1"/>
        <v>0</v>
      </c>
    </row>
    <row r="28" spans="1:7" ht="12.75">
      <c r="A28" s="274" t="s">
        <v>65</v>
      </c>
      <c r="B28" s="751"/>
      <c r="C28" s="259">
        <v>0</v>
      </c>
      <c r="D28" s="259">
        <v>0</v>
      </c>
      <c r="E28" s="272">
        <f t="shared" si="0"/>
        <v>0</v>
      </c>
      <c r="F28" s="259">
        <v>0</v>
      </c>
      <c r="G28" s="273">
        <f t="shared" si="1"/>
        <v>0</v>
      </c>
    </row>
    <row r="29" spans="1:7" ht="12.75">
      <c r="A29" s="274" t="s">
        <v>66</v>
      </c>
      <c r="B29" s="751"/>
      <c r="C29" s="259">
        <v>0</v>
      </c>
      <c r="D29" s="259">
        <v>0</v>
      </c>
      <c r="E29" s="272">
        <f t="shared" si="0"/>
        <v>0</v>
      </c>
      <c r="F29" s="259">
        <v>0</v>
      </c>
      <c r="G29" s="273">
        <f t="shared" si="1"/>
        <v>0</v>
      </c>
    </row>
    <row r="30" spans="1:7" ht="12.75">
      <c r="A30" s="274" t="s">
        <v>1</v>
      </c>
      <c r="B30" s="751"/>
      <c r="C30" s="259">
        <v>0</v>
      </c>
      <c r="D30" s="259">
        <v>0</v>
      </c>
      <c r="E30" s="272">
        <f t="shared" si="0"/>
        <v>0</v>
      </c>
      <c r="F30" s="259">
        <v>0</v>
      </c>
      <c r="G30" s="273">
        <f t="shared" si="1"/>
        <v>0</v>
      </c>
    </row>
    <row r="31" spans="1:7" ht="12.75">
      <c r="A31" s="274" t="s">
        <v>358</v>
      </c>
      <c r="B31" s="751"/>
      <c r="C31" s="259">
        <v>0</v>
      </c>
      <c r="D31" s="259">
        <v>0</v>
      </c>
      <c r="E31" s="272">
        <f t="shared" si="0"/>
        <v>0</v>
      </c>
      <c r="F31" s="259">
        <v>0</v>
      </c>
      <c r="G31" s="273">
        <f t="shared" si="1"/>
        <v>0</v>
      </c>
    </row>
    <row r="32" spans="1:7" ht="12.75">
      <c r="A32" s="274" t="s">
        <v>68</v>
      </c>
      <c r="B32" s="751"/>
      <c r="C32" s="259">
        <v>0</v>
      </c>
      <c r="D32" s="259">
        <v>0</v>
      </c>
      <c r="E32" s="272">
        <f t="shared" si="0"/>
        <v>0</v>
      </c>
      <c r="F32" s="259">
        <v>0</v>
      </c>
      <c r="G32" s="273">
        <f t="shared" si="1"/>
        <v>0</v>
      </c>
    </row>
    <row r="33" spans="1:7" ht="12.75">
      <c r="A33" s="274" t="s">
        <v>136</v>
      </c>
      <c r="B33" s="751"/>
      <c r="C33" s="259">
        <v>0</v>
      </c>
      <c r="D33" s="259">
        <v>0</v>
      </c>
      <c r="E33" s="272">
        <f t="shared" si="0"/>
        <v>0</v>
      </c>
      <c r="F33" s="259">
        <v>0</v>
      </c>
      <c r="G33" s="273">
        <f t="shared" si="1"/>
        <v>0</v>
      </c>
    </row>
    <row r="34" spans="1:7" ht="12.75">
      <c r="A34" s="532" t="s">
        <v>69</v>
      </c>
      <c r="B34" s="751"/>
      <c r="C34" s="530">
        <v>0</v>
      </c>
      <c r="D34" s="530">
        <v>0</v>
      </c>
      <c r="E34" s="534">
        <f>+C34+D34</f>
        <v>0</v>
      </c>
      <c r="F34" s="530">
        <v>0</v>
      </c>
      <c r="G34" s="535">
        <f>+E34+F34</f>
        <v>0</v>
      </c>
    </row>
    <row r="35" spans="1:7" ht="12.75">
      <c r="A35" s="274" t="s">
        <v>440</v>
      </c>
      <c r="B35" s="751"/>
      <c r="C35" s="530">
        <v>0</v>
      </c>
      <c r="D35" s="530">
        <v>0</v>
      </c>
      <c r="E35" s="534">
        <f>+C35+D35</f>
        <v>0</v>
      </c>
      <c r="F35" s="530">
        <v>0</v>
      </c>
      <c r="G35" s="535">
        <f>+E35+F35</f>
        <v>0</v>
      </c>
    </row>
    <row r="36" spans="1:7" ht="12.75">
      <c r="A36" s="532" t="s">
        <v>185</v>
      </c>
      <c r="B36" s="751"/>
      <c r="C36" s="530">
        <v>0</v>
      </c>
      <c r="D36" s="530">
        <v>0</v>
      </c>
      <c r="E36" s="534">
        <f>+C36+D36</f>
        <v>0</v>
      </c>
      <c r="F36" s="530">
        <v>0</v>
      </c>
      <c r="G36" s="535">
        <f>+E36+F36</f>
        <v>0</v>
      </c>
    </row>
    <row r="37" spans="1:7" ht="13.5" thickBot="1">
      <c r="A37" s="275" t="s">
        <v>374</v>
      </c>
      <c r="B37" s="752"/>
      <c r="C37" s="260">
        <v>0</v>
      </c>
      <c r="D37" s="260">
        <v>0</v>
      </c>
      <c r="E37" s="277">
        <f>+C37+D37</f>
        <v>0</v>
      </c>
      <c r="F37" s="260">
        <v>0</v>
      </c>
      <c r="G37" s="278">
        <f>+E37+F37</f>
        <v>0</v>
      </c>
    </row>
    <row r="38" spans="1:7" ht="12.75">
      <c r="A38" s="249"/>
      <c r="B38" s="250"/>
      <c r="C38" s="556"/>
      <c r="D38" s="556"/>
      <c r="E38" s="556"/>
      <c r="F38" s="556"/>
      <c r="G38" s="556"/>
    </row>
    <row r="39" spans="1:7" s="281" customFormat="1" ht="12.75">
      <c r="A39" s="249" t="s">
        <v>3</v>
      </c>
      <c r="B39" s="250"/>
      <c r="C39" s="280">
        <f>SUM(C15:C37)</f>
        <v>0</v>
      </c>
      <c r="D39" s="280">
        <f>SUM(D15:D37)</f>
        <v>0</v>
      </c>
      <c r="E39" s="280">
        <f>SUM(E15:E37)</f>
        <v>0</v>
      </c>
      <c r="F39" s="280">
        <f>SUM(F15:F37)</f>
        <v>0</v>
      </c>
      <c r="G39" s="280">
        <f>SUM(G15:G37)</f>
        <v>0</v>
      </c>
    </row>
    <row r="40" spans="1:7" ht="13.5" thickBot="1">
      <c r="A40" s="252"/>
      <c r="B40" s="253"/>
      <c r="C40" s="230"/>
      <c r="D40" s="230"/>
      <c r="E40" s="230"/>
      <c r="F40" s="230"/>
      <c r="G40" s="231"/>
    </row>
    <row r="41" spans="1:7" s="257" customFormat="1" ht="12">
      <c r="A41" s="255"/>
      <c r="B41" s="255"/>
      <c r="C41" s="256"/>
      <c r="D41" s="256"/>
      <c r="E41" s="256"/>
      <c r="F41" s="256"/>
      <c r="G41" s="256"/>
    </row>
  </sheetData>
  <sheetProtection/>
  <mergeCells count="2">
    <mergeCell ref="A1:F1"/>
    <mergeCell ref="B15:B37"/>
  </mergeCells>
  <conditionalFormatting sqref="A1:IV14 A38:IV65536 A15:A37 C15:IV37">
    <cfRule type="expression" priority="2" dxfId="0" stopIfTrue="1">
      <formula>$H$1="elektriciteit"</formula>
    </cfRule>
  </conditionalFormatting>
  <conditionalFormatting sqref="B15">
    <cfRule type="expression" priority="1" dxfId="0" stopIfTrue="1">
      <formula>$H$1="elektriciteit"</formula>
    </cfRule>
  </conditionalFormatting>
  <dataValidations count="2">
    <dataValidation type="decimal" operator="greaterThanOrEqual" allowBlank="1" showInputMessage="1" showErrorMessage="1" errorTitle="Negatief bedrag" error="Gelieve een positieve waarde in te geven" sqref="C15:C37">
      <formula1>0</formula1>
    </dataValidation>
    <dataValidation type="decimal" operator="lessThanOrEqual" allowBlank="1" showInputMessage="1" showErrorMessage="1" errorTitle="Positief bedrag" error="Gelieve een negatief bedrag in te geven&#10;" sqref="D15:D37 F15:F37">
      <formula1>0</formula1>
    </dataValidation>
  </dataValidations>
  <printOptions/>
  <pageMargins left="0.7480314960629921" right="0.7480314960629921" top="0.984251968503937" bottom="0.984251968503937" header="0.5118110236220472" footer="0.5118110236220472"/>
  <pageSetup fitToHeight="2" fitToWidth="2" horizontalDpi="600" verticalDpi="600" orientation="landscape" paperSize="8" scale="65" r:id="rId1"/>
</worksheet>
</file>

<file path=xl/worksheets/sheet14.xml><?xml version="1.0" encoding="utf-8"?>
<worksheet xmlns="http://schemas.openxmlformats.org/spreadsheetml/2006/main" xmlns:r="http://schemas.openxmlformats.org/officeDocument/2006/relationships">
  <dimension ref="A1:N40"/>
  <sheetViews>
    <sheetView zoomScale="80" zoomScaleNormal="80" zoomScalePageLayoutView="0" workbookViewId="0" topLeftCell="A1">
      <selection activeCell="H11" sqref="H11"/>
    </sheetView>
  </sheetViews>
  <sheetFormatPr defaultColWidth="9.140625" defaultRowHeight="12.75"/>
  <cols>
    <col min="1" max="1" width="47.57421875" style="208" customWidth="1"/>
    <col min="2" max="2" width="32.140625" style="208" customWidth="1"/>
    <col min="3" max="14" width="31.00390625" style="208" customWidth="1"/>
    <col min="15" max="15" width="8.8515625" style="208" customWidth="1"/>
    <col min="16" max="42" width="9.140625" style="208" customWidth="1"/>
    <col min="43" max="16384" width="9.140625" style="208" customWidth="1"/>
  </cols>
  <sheetData>
    <row r="1" spans="1:8" ht="16.5" thickBot="1">
      <c r="A1" s="728" t="s">
        <v>372</v>
      </c>
      <c r="B1" s="729"/>
      <c r="C1" s="729"/>
      <c r="D1" s="729"/>
      <c r="E1" s="729"/>
      <c r="F1" s="730"/>
      <c r="H1" s="609" t="str">
        <f>+TITELBLAD!C12</f>
        <v>elektriciteit</v>
      </c>
    </row>
    <row r="4" spans="1:5" ht="12.75">
      <c r="A4" s="214" t="s">
        <v>72</v>
      </c>
      <c r="B4" s="218">
        <f>+'T3'!D3</f>
        <v>2017</v>
      </c>
      <c r="C4" s="263">
        <f>-M38</f>
        <v>0</v>
      </c>
      <c r="D4" s="220"/>
      <c r="E4" s="220"/>
    </row>
    <row r="5" spans="4:5" ht="12.75">
      <c r="D5" s="220"/>
      <c r="E5" s="220"/>
    </row>
    <row r="8" ht="12.75">
      <c r="A8" s="221"/>
    </row>
    <row r="9" spans="13:14" ht="12.75">
      <c r="M9" s="264"/>
      <c r="N9" s="265"/>
    </row>
    <row r="10" ht="13.5" thickBot="1"/>
    <row r="11" spans="1:14" ht="45" customHeight="1" thickBot="1">
      <c r="A11" s="222" t="s">
        <v>121</v>
      </c>
      <c r="B11" s="266"/>
      <c r="C11" s="224" t="str">
        <f>"Historische aanschaffingswaarde activa einde boekjaar "&amp;B4-1</f>
        <v>Historische aanschaffingswaarde activa einde boekjaar 2016</v>
      </c>
      <c r="D11" s="224" t="str">
        <f>"Gecumuleerde afschrijvingen en waardeverminderingen activa einde boekjaar "&amp;B4-1</f>
        <v>Gecumuleerde afschrijvingen en waardeverminderingen activa einde boekjaar 2016</v>
      </c>
      <c r="E11" s="224" t="str">
        <f>"Nettoboekwaarde materiële vaste activa einde boekjaar "&amp;B4-1</f>
        <v>Nettoboekwaarde materiële vaste activa einde boekjaar 2016</v>
      </c>
      <c r="F11" s="224" t="str">
        <f>"Vervangingsinvesteringen boekjaar "&amp;B4</f>
        <v>Vervangingsinvesteringen boekjaar 2017</v>
      </c>
      <c r="G11" s="224" t="str">
        <f>"Uitbreidingsinvesteringen boekjaar "&amp;B4</f>
        <v>Uitbreidingsinvesteringen boekjaar 2017</v>
      </c>
      <c r="H11" s="224" t="str">
        <f>"Tussenkomsten derden boekjaar "&amp;B4</f>
        <v>Tussenkomsten derden boekjaar 2017</v>
      </c>
      <c r="I11" s="224" t="str">
        <f>"Subsidies boekjaar "&amp;B4</f>
        <v>Subsidies boekjaar 2017</v>
      </c>
      <c r="J11" s="746" t="str">
        <f>"Desinvesteringen boekjaar "&amp;B4</f>
        <v>Desinvesteringen boekjaar 2017</v>
      </c>
      <c r="K11" s="747"/>
      <c r="L11" s="748"/>
      <c r="M11" s="224" t="str">
        <f>"Afschrijvingen en waardeverminderingen boekjaar "&amp;B4</f>
        <v>Afschrijvingen en waardeverminderingen boekjaar 2017</v>
      </c>
      <c r="N11" s="224" t="str">
        <f>"Nettoboekwaarde materiële vaste activa einde boekjaar "&amp;B4</f>
        <v>Nettoboekwaarde materiële vaste activa einde boekjaar 2017</v>
      </c>
    </row>
    <row r="12" spans="1:14" ht="45" customHeight="1">
      <c r="A12" s="225"/>
      <c r="B12" s="267"/>
      <c r="C12" s="227"/>
      <c r="D12" s="227"/>
      <c r="E12" s="227"/>
      <c r="F12" s="227"/>
      <c r="G12" s="227"/>
      <c r="H12" s="227"/>
      <c r="I12" s="227"/>
      <c r="J12" s="227" t="str">
        <f>"Historische aanschaffingswaarde desinvesteringen boekjaar "&amp;B4</f>
        <v>Historische aanschaffingswaarde desinvesteringen boekjaar 2017</v>
      </c>
      <c r="K12" s="227" t="str">
        <f>"Gecumuleerde afschrijvingen en waardeverminderingen desinvesteringen boekjaar "&amp;B4</f>
        <v>Gecumuleerde afschrijvingen en waardeverminderingen desinvesteringen boekjaar 2017</v>
      </c>
      <c r="L12" s="224" t="str">
        <f>"Nettoboekwaarde desinvesteringen boekjaar "&amp;B4</f>
        <v>Nettoboekwaarde desinvesteringen boekjaar 2017</v>
      </c>
      <c r="M12" s="227"/>
      <c r="N12" s="227"/>
    </row>
    <row r="13" spans="1:14" ht="13.5" thickBot="1">
      <c r="A13" s="228"/>
      <c r="B13" s="229"/>
      <c r="C13" s="230" t="s">
        <v>4</v>
      </c>
      <c r="D13" s="230" t="s">
        <v>6</v>
      </c>
      <c r="E13" s="230"/>
      <c r="F13" s="230" t="s">
        <v>4</v>
      </c>
      <c r="G13" s="230" t="s">
        <v>4</v>
      </c>
      <c r="H13" s="230" t="s">
        <v>6</v>
      </c>
      <c r="I13" s="230" t="s">
        <v>6</v>
      </c>
      <c r="J13" s="230" t="s">
        <v>6</v>
      </c>
      <c r="K13" s="230" t="s">
        <v>4</v>
      </c>
      <c r="L13" s="230"/>
      <c r="M13" s="230" t="s">
        <v>6</v>
      </c>
      <c r="N13" s="231"/>
    </row>
    <row r="14" spans="1:14" ht="12.75">
      <c r="A14" s="92" t="s">
        <v>135</v>
      </c>
      <c r="B14" s="233"/>
      <c r="C14" s="268">
        <f>+'T5E'!C23+'T5F'!C15+'T5G'!C15</f>
        <v>0</v>
      </c>
      <c r="D14" s="268">
        <f>+'T5E'!D23+'T5F'!D15+'T5G'!D15</f>
        <v>0</v>
      </c>
      <c r="E14" s="268">
        <f aca="true" t="shared" si="0" ref="E14:E32">+C14+D14</f>
        <v>0</v>
      </c>
      <c r="F14" s="268">
        <f>+'T5E'!F23</f>
        <v>0</v>
      </c>
      <c r="G14" s="268">
        <f>+'T5E'!G23</f>
        <v>0</v>
      </c>
      <c r="H14" s="268">
        <f>+'T5E'!H23</f>
        <v>0</v>
      </c>
      <c r="I14" s="268">
        <f>+'T5E'!I23</f>
        <v>0</v>
      </c>
      <c r="J14" s="268">
        <f>+'T5E'!J23</f>
        <v>0</v>
      </c>
      <c r="K14" s="268">
        <f>+'T5E'!K23</f>
        <v>0</v>
      </c>
      <c r="L14" s="268">
        <f aca="true" t="shared" si="1" ref="L14:L32">+J14+K14</f>
        <v>0</v>
      </c>
      <c r="M14" s="268">
        <f>+'T5E'!M23+'T5F'!F15+'T5G'!F15</f>
        <v>0</v>
      </c>
      <c r="N14" s="269">
        <f aca="true" t="shared" si="2" ref="N14:N32">+E14+F14+G14+H14+I14+L14+M14</f>
        <v>0</v>
      </c>
    </row>
    <row r="15" spans="1:14" ht="12.75">
      <c r="A15" s="95" t="s">
        <v>57</v>
      </c>
      <c r="B15" s="271"/>
      <c r="C15" s="272">
        <f>+'T5E'!C24+'T5F'!C16+'T5G'!C16</f>
        <v>0</v>
      </c>
      <c r="D15" s="272">
        <f>+'T5E'!D24+'T5F'!D16+'T5G'!D16</f>
        <v>0</v>
      </c>
      <c r="E15" s="272">
        <f t="shared" si="0"/>
        <v>0</v>
      </c>
      <c r="F15" s="272">
        <f>+'T5E'!F24</f>
        <v>0</v>
      </c>
      <c r="G15" s="272">
        <f>+'T5E'!G24</f>
        <v>0</v>
      </c>
      <c r="H15" s="272">
        <f>+'T5E'!H24</f>
        <v>0</v>
      </c>
      <c r="I15" s="272">
        <f>+'T5E'!I24</f>
        <v>0</v>
      </c>
      <c r="J15" s="272">
        <f>+'T5E'!J24</f>
        <v>0</v>
      </c>
      <c r="K15" s="272">
        <f>+'T5E'!K24</f>
        <v>0</v>
      </c>
      <c r="L15" s="272">
        <f t="shared" si="1"/>
        <v>0</v>
      </c>
      <c r="M15" s="272">
        <f>+'T5E'!M24+'T5F'!F16+'T5G'!F16</f>
        <v>0</v>
      </c>
      <c r="N15" s="273">
        <f t="shared" si="2"/>
        <v>0</v>
      </c>
    </row>
    <row r="16" spans="1:14" ht="12.75">
      <c r="A16" s="95" t="s">
        <v>58</v>
      </c>
      <c r="B16" s="271"/>
      <c r="C16" s="272">
        <f>+'T5E'!C25+'T5F'!C17+'T5G'!C17</f>
        <v>0</v>
      </c>
      <c r="D16" s="272">
        <f>+'T5E'!D25+'T5F'!D17+'T5G'!D17</f>
        <v>0</v>
      </c>
      <c r="E16" s="272">
        <f t="shared" si="0"/>
        <v>0</v>
      </c>
      <c r="F16" s="272">
        <f>+'T5E'!F25</f>
        <v>0</v>
      </c>
      <c r="G16" s="272">
        <f>+'T5E'!G25</f>
        <v>0</v>
      </c>
      <c r="H16" s="272">
        <f>+'T5E'!H25</f>
        <v>0</v>
      </c>
      <c r="I16" s="272">
        <f>+'T5E'!I25</f>
        <v>0</v>
      </c>
      <c r="J16" s="272">
        <f>+'T5E'!J25</f>
        <v>0</v>
      </c>
      <c r="K16" s="272">
        <f>+'T5E'!K25</f>
        <v>0</v>
      </c>
      <c r="L16" s="272">
        <f t="shared" si="1"/>
        <v>0</v>
      </c>
      <c r="M16" s="272">
        <f>+'T5E'!M25+'T5F'!F17+'T5G'!F17</f>
        <v>0</v>
      </c>
      <c r="N16" s="273">
        <f t="shared" si="2"/>
        <v>0</v>
      </c>
    </row>
    <row r="17" spans="1:14" ht="12.75">
      <c r="A17" s="96" t="s">
        <v>350</v>
      </c>
      <c r="B17" s="271"/>
      <c r="C17" s="272">
        <f>+'T5E'!C26+'T5F'!C18+'T5G'!C18</f>
        <v>0</v>
      </c>
      <c r="D17" s="272">
        <f>+'T5E'!D26+'T5F'!D18+'T5G'!D18</f>
        <v>0</v>
      </c>
      <c r="E17" s="272">
        <f t="shared" si="0"/>
        <v>0</v>
      </c>
      <c r="F17" s="272">
        <f>+'T5E'!F26</f>
        <v>0</v>
      </c>
      <c r="G17" s="272">
        <f>+'T5E'!G26</f>
        <v>0</v>
      </c>
      <c r="H17" s="272">
        <f>+'T5E'!H26</f>
        <v>0</v>
      </c>
      <c r="I17" s="272">
        <f>+'T5E'!I26</f>
        <v>0</v>
      </c>
      <c r="J17" s="272">
        <f>+'T5E'!J26</f>
        <v>0</v>
      </c>
      <c r="K17" s="272">
        <f>+'T5E'!K26</f>
        <v>0</v>
      </c>
      <c r="L17" s="272">
        <f t="shared" si="1"/>
        <v>0</v>
      </c>
      <c r="M17" s="272">
        <f>+'T5E'!M26+'T5F'!F18+'T5G'!F18</f>
        <v>0</v>
      </c>
      <c r="N17" s="273">
        <f t="shared" si="2"/>
        <v>0</v>
      </c>
    </row>
    <row r="18" spans="1:14" ht="12.75">
      <c r="A18" s="96" t="s">
        <v>351</v>
      </c>
      <c r="B18" s="271"/>
      <c r="C18" s="272">
        <f>+'T5E'!C27+'T5F'!C19+'T5G'!C19</f>
        <v>0</v>
      </c>
      <c r="D18" s="272">
        <f>+'T5E'!D27+'T5F'!D19+'T5G'!D19</f>
        <v>0</v>
      </c>
      <c r="E18" s="272">
        <f t="shared" si="0"/>
        <v>0</v>
      </c>
      <c r="F18" s="272">
        <f>+'T5E'!F27</f>
        <v>0</v>
      </c>
      <c r="G18" s="272">
        <f>+'T5E'!G27</f>
        <v>0</v>
      </c>
      <c r="H18" s="272">
        <f>+'T5E'!H27</f>
        <v>0</v>
      </c>
      <c r="I18" s="272">
        <f>+'T5E'!I27</f>
        <v>0</v>
      </c>
      <c r="J18" s="272">
        <f>+'T5E'!J27</f>
        <v>0</v>
      </c>
      <c r="K18" s="272">
        <f>+'T5E'!K27</f>
        <v>0</v>
      </c>
      <c r="L18" s="272">
        <f t="shared" si="1"/>
        <v>0</v>
      </c>
      <c r="M18" s="272">
        <f>+'T5E'!M27+'T5F'!F19+'T5G'!F19</f>
        <v>0</v>
      </c>
      <c r="N18" s="273">
        <f t="shared" si="2"/>
        <v>0</v>
      </c>
    </row>
    <row r="19" spans="1:14" ht="12.75">
      <c r="A19" s="96" t="s">
        <v>352</v>
      </c>
      <c r="B19" s="271"/>
      <c r="C19" s="272">
        <f>+'T5E'!C28+'T5F'!C20+'T5G'!C20</f>
        <v>0</v>
      </c>
      <c r="D19" s="272">
        <f>+'T5E'!D28+'T5F'!D20+'T5G'!D20</f>
        <v>0</v>
      </c>
      <c r="E19" s="272">
        <f t="shared" si="0"/>
        <v>0</v>
      </c>
      <c r="F19" s="272">
        <f>+'T5E'!F28</f>
        <v>0</v>
      </c>
      <c r="G19" s="272">
        <f>+'T5E'!G28</f>
        <v>0</v>
      </c>
      <c r="H19" s="272">
        <f>+'T5E'!H28</f>
        <v>0</v>
      </c>
      <c r="I19" s="272">
        <f>+'T5E'!I28</f>
        <v>0</v>
      </c>
      <c r="J19" s="272">
        <f>+'T5E'!J28</f>
        <v>0</v>
      </c>
      <c r="K19" s="272">
        <f>+'T5E'!K28</f>
        <v>0</v>
      </c>
      <c r="L19" s="272">
        <f t="shared" si="1"/>
        <v>0</v>
      </c>
      <c r="M19" s="272">
        <f>+'T5E'!M28+'T5F'!F20+'T5G'!F20</f>
        <v>0</v>
      </c>
      <c r="N19" s="273">
        <f t="shared" si="2"/>
        <v>0</v>
      </c>
    </row>
    <row r="20" spans="1:14" ht="12.75">
      <c r="A20" s="96" t="s">
        <v>353</v>
      </c>
      <c r="B20" s="271"/>
      <c r="C20" s="272">
        <f>+'T5E'!C29+'T5F'!C21+'T5G'!C21</f>
        <v>0</v>
      </c>
      <c r="D20" s="272">
        <f>+'T5E'!D29+'T5F'!D21+'T5G'!D21</f>
        <v>0</v>
      </c>
      <c r="E20" s="272">
        <f t="shared" si="0"/>
        <v>0</v>
      </c>
      <c r="F20" s="272">
        <f>+'T5E'!F29</f>
        <v>0</v>
      </c>
      <c r="G20" s="272">
        <f>+'T5E'!G29</f>
        <v>0</v>
      </c>
      <c r="H20" s="272">
        <f>+'T5E'!H29</f>
        <v>0</v>
      </c>
      <c r="I20" s="272">
        <f>+'T5E'!I29</f>
        <v>0</v>
      </c>
      <c r="J20" s="272">
        <f>+'T5E'!J29</f>
        <v>0</v>
      </c>
      <c r="K20" s="272">
        <f>+'T5E'!K29</f>
        <v>0</v>
      </c>
      <c r="L20" s="272">
        <f t="shared" si="1"/>
        <v>0</v>
      </c>
      <c r="M20" s="272">
        <f>+'T5E'!M29+'T5F'!F21+'T5G'!F21</f>
        <v>0</v>
      </c>
      <c r="N20" s="273">
        <f t="shared" si="2"/>
        <v>0</v>
      </c>
    </row>
    <row r="21" spans="1:14" ht="12.75">
      <c r="A21" s="96" t="s">
        <v>345</v>
      </c>
      <c r="B21" s="271"/>
      <c r="C21" s="272">
        <f>+'T5E'!C30+'T5F'!C22+'T5G'!C22</f>
        <v>0</v>
      </c>
      <c r="D21" s="272">
        <f>+'T5E'!D30+'T5F'!D22+'T5G'!D22</f>
        <v>0</v>
      </c>
      <c r="E21" s="272">
        <f>+C21+D21</f>
        <v>0</v>
      </c>
      <c r="F21" s="272">
        <f>+'T5E'!F30</f>
        <v>0</v>
      </c>
      <c r="G21" s="272">
        <f>+'T5E'!G30</f>
        <v>0</v>
      </c>
      <c r="H21" s="272">
        <f>+'T5E'!H30</f>
        <v>0</v>
      </c>
      <c r="I21" s="272">
        <f>+'T5E'!I30</f>
        <v>0</v>
      </c>
      <c r="J21" s="272">
        <f>+'T5E'!J30</f>
        <v>0</v>
      </c>
      <c r="K21" s="272">
        <f>+'T5E'!K30</f>
        <v>0</v>
      </c>
      <c r="L21" s="272">
        <f>+J21+K21</f>
        <v>0</v>
      </c>
      <c r="M21" s="272">
        <f>+'T5E'!M30+'T5F'!F22+'T5G'!F22</f>
        <v>0</v>
      </c>
      <c r="N21" s="273">
        <f>+E21+F21+G21+H21+I21+L21+M21</f>
        <v>0</v>
      </c>
    </row>
    <row r="22" spans="1:14" ht="12.75">
      <c r="A22" s="96" t="s">
        <v>354</v>
      </c>
      <c r="B22" s="271"/>
      <c r="C22" s="272">
        <f>+'T5E'!C31+'T5F'!C23+'T5G'!C23</f>
        <v>0</v>
      </c>
      <c r="D22" s="272">
        <f>+'T5E'!D31+'T5F'!D23+'T5G'!D23</f>
        <v>0</v>
      </c>
      <c r="E22" s="272">
        <f t="shared" si="0"/>
        <v>0</v>
      </c>
      <c r="F22" s="272">
        <f>+'T5E'!F31</f>
        <v>0</v>
      </c>
      <c r="G22" s="272">
        <f>+'T5E'!G31</f>
        <v>0</v>
      </c>
      <c r="H22" s="272">
        <f>+'T5E'!H31</f>
        <v>0</v>
      </c>
      <c r="I22" s="272">
        <f>+'T5E'!I31</f>
        <v>0</v>
      </c>
      <c r="J22" s="272">
        <f>+'T5E'!J31</f>
        <v>0</v>
      </c>
      <c r="K22" s="272">
        <f>+'T5E'!K31</f>
        <v>0</v>
      </c>
      <c r="L22" s="272">
        <f t="shared" si="1"/>
        <v>0</v>
      </c>
      <c r="M22" s="272">
        <f>+'T5E'!M31+'T5F'!F23+'T5G'!F23</f>
        <v>0</v>
      </c>
      <c r="N22" s="273">
        <f t="shared" si="2"/>
        <v>0</v>
      </c>
    </row>
    <row r="23" spans="1:14" ht="12.75">
      <c r="A23" s="96" t="s">
        <v>355</v>
      </c>
      <c r="B23" s="271"/>
      <c r="C23" s="272">
        <f>+'T5E'!C32+'T5F'!C24+'T5G'!C24</f>
        <v>0</v>
      </c>
      <c r="D23" s="272">
        <f>+'T5E'!D32+'T5F'!D24+'T5G'!D24</f>
        <v>0</v>
      </c>
      <c r="E23" s="272">
        <f t="shared" si="0"/>
        <v>0</v>
      </c>
      <c r="F23" s="272">
        <f>+'T5E'!F32</f>
        <v>0</v>
      </c>
      <c r="G23" s="272">
        <f>+'T5E'!G32</f>
        <v>0</v>
      </c>
      <c r="H23" s="272">
        <f>+'T5E'!H32</f>
        <v>0</v>
      </c>
      <c r="I23" s="272">
        <f>+'T5E'!I32</f>
        <v>0</v>
      </c>
      <c r="J23" s="272">
        <f>+'T5E'!J32</f>
        <v>0</v>
      </c>
      <c r="K23" s="272">
        <f>+'T5E'!K32</f>
        <v>0</v>
      </c>
      <c r="L23" s="272">
        <f t="shared" si="1"/>
        <v>0</v>
      </c>
      <c r="M23" s="272">
        <f>+'T5E'!M32+'T5F'!F24+'T5G'!F24</f>
        <v>0</v>
      </c>
      <c r="N23" s="273">
        <f t="shared" si="2"/>
        <v>0</v>
      </c>
    </row>
    <row r="24" spans="1:14" ht="12.75">
      <c r="A24" s="96" t="s">
        <v>356</v>
      </c>
      <c r="B24" s="271"/>
      <c r="C24" s="272">
        <f>+'T5E'!C33+'T5F'!C25+'T5G'!C25</f>
        <v>0</v>
      </c>
      <c r="D24" s="272">
        <f>+'T5E'!D33+'T5F'!D25+'T5G'!D25</f>
        <v>0</v>
      </c>
      <c r="E24" s="272">
        <f t="shared" si="0"/>
        <v>0</v>
      </c>
      <c r="F24" s="272">
        <f>+'T5E'!F33</f>
        <v>0</v>
      </c>
      <c r="G24" s="272">
        <f>+'T5E'!G33</f>
        <v>0</v>
      </c>
      <c r="H24" s="272">
        <f>+'T5E'!H33</f>
        <v>0</v>
      </c>
      <c r="I24" s="272">
        <f>+'T5E'!I33</f>
        <v>0</v>
      </c>
      <c r="J24" s="272">
        <f>+'T5E'!J33</f>
        <v>0</v>
      </c>
      <c r="K24" s="272">
        <f>+'T5E'!K33</f>
        <v>0</v>
      </c>
      <c r="L24" s="272">
        <f t="shared" si="1"/>
        <v>0</v>
      </c>
      <c r="M24" s="272">
        <f>+'T5E'!M33+'T5F'!F25+'T5G'!F25</f>
        <v>0</v>
      </c>
      <c r="N24" s="273">
        <f t="shared" si="2"/>
        <v>0</v>
      </c>
    </row>
    <row r="25" spans="1:14" ht="12.75">
      <c r="A25" s="96" t="s">
        <v>357</v>
      </c>
      <c r="B25" s="271"/>
      <c r="C25" s="272">
        <f>+'T5E'!C34+'T5F'!C26+'T5G'!C26</f>
        <v>0</v>
      </c>
      <c r="D25" s="272">
        <f>+'T5E'!D34+'T5F'!D26+'T5G'!D26</f>
        <v>0</v>
      </c>
      <c r="E25" s="272">
        <f t="shared" si="0"/>
        <v>0</v>
      </c>
      <c r="F25" s="272">
        <f>+'T5E'!F34</f>
        <v>0</v>
      </c>
      <c r="G25" s="272">
        <f>+'T5E'!G34</f>
        <v>0</v>
      </c>
      <c r="H25" s="272">
        <f>+'T5E'!H34</f>
        <v>0</v>
      </c>
      <c r="I25" s="272">
        <f>+'T5E'!I34</f>
        <v>0</v>
      </c>
      <c r="J25" s="272">
        <f>+'T5E'!J34</f>
        <v>0</v>
      </c>
      <c r="K25" s="272">
        <f>+'T5E'!K34</f>
        <v>0</v>
      </c>
      <c r="L25" s="272">
        <f t="shared" si="1"/>
        <v>0</v>
      </c>
      <c r="M25" s="272">
        <f>+'T5E'!M34+'T5F'!F26+'T5G'!F26</f>
        <v>0</v>
      </c>
      <c r="N25" s="273">
        <f t="shared" si="2"/>
        <v>0</v>
      </c>
    </row>
    <row r="26" spans="1:14" ht="12.75">
      <c r="A26" s="96" t="s">
        <v>64</v>
      </c>
      <c r="B26" s="271"/>
      <c r="C26" s="272">
        <f>+'T5E'!C35+'T5F'!C27+'T5G'!C27</f>
        <v>0</v>
      </c>
      <c r="D26" s="272">
        <f>+'T5E'!D35+'T5F'!D27+'T5G'!D27</f>
        <v>0</v>
      </c>
      <c r="E26" s="272">
        <f t="shared" si="0"/>
        <v>0</v>
      </c>
      <c r="F26" s="272">
        <f>+'T5E'!F35</f>
        <v>0</v>
      </c>
      <c r="G26" s="272">
        <f>+'T5E'!G35</f>
        <v>0</v>
      </c>
      <c r="H26" s="272">
        <f>+'T5E'!H35</f>
        <v>0</v>
      </c>
      <c r="I26" s="272">
        <f>+'T5E'!I35</f>
        <v>0</v>
      </c>
      <c r="J26" s="272">
        <f>+'T5E'!J35</f>
        <v>0</v>
      </c>
      <c r="K26" s="272">
        <f>+'T5E'!K35</f>
        <v>0</v>
      </c>
      <c r="L26" s="272">
        <f t="shared" si="1"/>
        <v>0</v>
      </c>
      <c r="M26" s="272">
        <f>+'T5E'!M35+'T5F'!F27+'T5G'!F27</f>
        <v>0</v>
      </c>
      <c r="N26" s="273">
        <f t="shared" si="2"/>
        <v>0</v>
      </c>
    </row>
    <row r="27" spans="1:14" ht="12.75">
      <c r="A27" s="96" t="s">
        <v>65</v>
      </c>
      <c r="B27" s="271"/>
      <c r="C27" s="272">
        <f>+'T5E'!C36+'T5F'!C28+'T5G'!C28</f>
        <v>0</v>
      </c>
      <c r="D27" s="272">
        <f>+'T5E'!D36+'T5F'!D28+'T5G'!D28</f>
        <v>0</v>
      </c>
      <c r="E27" s="272">
        <f t="shared" si="0"/>
        <v>0</v>
      </c>
      <c r="F27" s="272">
        <f>+'T5E'!F36</f>
        <v>0</v>
      </c>
      <c r="G27" s="272">
        <f>+'T5E'!G36</f>
        <v>0</v>
      </c>
      <c r="H27" s="272">
        <f>+'T5E'!H36</f>
        <v>0</v>
      </c>
      <c r="I27" s="272">
        <f>+'T5E'!I36</f>
        <v>0</v>
      </c>
      <c r="J27" s="272">
        <f>+'T5E'!J36</f>
        <v>0</v>
      </c>
      <c r="K27" s="272">
        <f>+'T5E'!K36</f>
        <v>0</v>
      </c>
      <c r="L27" s="272">
        <f t="shared" si="1"/>
        <v>0</v>
      </c>
      <c r="M27" s="272">
        <f>+'T5E'!M36+'T5F'!F28+'T5G'!F28</f>
        <v>0</v>
      </c>
      <c r="N27" s="273">
        <f t="shared" si="2"/>
        <v>0</v>
      </c>
    </row>
    <row r="28" spans="1:14" ht="12.75">
      <c r="A28" s="96" t="s">
        <v>66</v>
      </c>
      <c r="B28" s="271"/>
      <c r="C28" s="272">
        <f>+'T5E'!C37+'T5F'!C29+'T5G'!C29</f>
        <v>0</v>
      </c>
      <c r="D28" s="272">
        <f>+'T5E'!D37+'T5F'!D29+'T5G'!D29</f>
        <v>0</v>
      </c>
      <c r="E28" s="272">
        <f t="shared" si="0"/>
        <v>0</v>
      </c>
      <c r="F28" s="272">
        <f>+'T5E'!F37</f>
        <v>0</v>
      </c>
      <c r="G28" s="272">
        <f>+'T5E'!G37</f>
        <v>0</v>
      </c>
      <c r="H28" s="272">
        <f>+'T5E'!H37</f>
        <v>0</v>
      </c>
      <c r="I28" s="272">
        <f>+'T5E'!I37</f>
        <v>0</v>
      </c>
      <c r="J28" s="272">
        <f>+'T5E'!J37</f>
        <v>0</v>
      </c>
      <c r="K28" s="272">
        <f>+'T5E'!K37</f>
        <v>0</v>
      </c>
      <c r="L28" s="272">
        <f t="shared" si="1"/>
        <v>0</v>
      </c>
      <c r="M28" s="272">
        <f>+'T5E'!M37+'T5F'!F29+'T5G'!F29</f>
        <v>0</v>
      </c>
      <c r="N28" s="273">
        <f t="shared" si="2"/>
        <v>0</v>
      </c>
    </row>
    <row r="29" spans="1:14" ht="12.75">
      <c r="A29" s="96" t="s">
        <v>1</v>
      </c>
      <c r="B29" s="271"/>
      <c r="C29" s="272">
        <f>+'T5E'!C38+'T5F'!C30+'T5G'!C30</f>
        <v>0</v>
      </c>
      <c r="D29" s="272">
        <f>+'T5E'!D38+'T5F'!D30+'T5G'!D30</f>
        <v>0</v>
      </c>
      <c r="E29" s="272">
        <f t="shared" si="0"/>
        <v>0</v>
      </c>
      <c r="F29" s="272">
        <f>+'T5E'!F38</f>
        <v>0</v>
      </c>
      <c r="G29" s="272">
        <f>+'T5E'!G38</f>
        <v>0</v>
      </c>
      <c r="H29" s="272">
        <f>+'T5E'!H38</f>
        <v>0</v>
      </c>
      <c r="I29" s="272">
        <f>+'T5E'!I38</f>
        <v>0</v>
      </c>
      <c r="J29" s="272">
        <f>+'T5E'!J38</f>
        <v>0</v>
      </c>
      <c r="K29" s="272">
        <f>+'T5E'!K38</f>
        <v>0</v>
      </c>
      <c r="L29" s="272">
        <f t="shared" si="1"/>
        <v>0</v>
      </c>
      <c r="M29" s="272">
        <f>+'T5E'!M38+'T5F'!F30+'T5G'!F30</f>
        <v>0</v>
      </c>
      <c r="N29" s="273">
        <f t="shared" si="2"/>
        <v>0</v>
      </c>
    </row>
    <row r="30" spans="1:14" ht="12.75">
      <c r="A30" s="96" t="s">
        <v>358</v>
      </c>
      <c r="B30" s="271"/>
      <c r="C30" s="272">
        <f>+'T5E'!C39+'T5F'!C31+'T5G'!C31</f>
        <v>0</v>
      </c>
      <c r="D30" s="272">
        <f>+'T5E'!D39+'T5F'!D31+'T5G'!D31</f>
        <v>0</v>
      </c>
      <c r="E30" s="272">
        <f t="shared" si="0"/>
        <v>0</v>
      </c>
      <c r="F30" s="272">
        <f>+'T5E'!F39</f>
        <v>0</v>
      </c>
      <c r="G30" s="272">
        <f>+'T5E'!G39</f>
        <v>0</v>
      </c>
      <c r="H30" s="272">
        <f>+'T5E'!H39</f>
        <v>0</v>
      </c>
      <c r="I30" s="272">
        <f>+'T5E'!I39</f>
        <v>0</v>
      </c>
      <c r="J30" s="272">
        <f>+'T5E'!J39</f>
        <v>0</v>
      </c>
      <c r="K30" s="272">
        <f>+'T5E'!K39</f>
        <v>0</v>
      </c>
      <c r="L30" s="272">
        <f t="shared" si="1"/>
        <v>0</v>
      </c>
      <c r="M30" s="272">
        <f>+'T5E'!M39+'T5F'!F31+'T5G'!F31</f>
        <v>0</v>
      </c>
      <c r="N30" s="273">
        <f t="shared" si="2"/>
        <v>0</v>
      </c>
    </row>
    <row r="31" spans="1:14" ht="12.75">
      <c r="A31" s="96" t="s">
        <v>68</v>
      </c>
      <c r="B31" s="271"/>
      <c r="C31" s="272">
        <f>+'T5E'!C40+'T5F'!C32+'T5G'!C32</f>
        <v>0</v>
      </c>
      <c r="D31" s="272">
        <f>+'T5E'!D40+'T5F'!D32+'T5G'!D32</f>
        <v>0</v>
      </c>
      <c r="E31" s="272">
        <f t="shared" si="0"/>
        <v>0</v>
      </c>
      <c r="F31" s="272">
        <f>+'T5E'!F40</f>
        <v>0</v>
      </c>
      <c r="G31" s="272">
        <f>+'T5E'!G40</f>
        <v>0</v>
      </c>
      <c r="H31" s="272">
        <f>+'T5E'!H40</f>
        <v>0</v>
      </c>
      <c r="I31" s="272">
        <f>+'T5E'!I40</f>
        <v>0</v>
      </c>
      <c r="J31" s="272">
        <f>+'T5E'!J40</f>
        <v>0</v>
      </c>
      <c r="K31" s="272">
        <f>+'T5E'!K40</f>
        <v>0</v>
      </c>
      <c r="L31" s="272">
        <f t="shared" si="1"/>
        <v>0</v>
      </c>
      <c r="M31" s="272">
        <f>+'T5E'!M40+'T5F'!F32+'T5G'!F32</f>
        <v>0</v>
      </c>
      <c r="N31" s="273">
        <f t="shared" si="2"/>
        <v>0</v>
      </c>
    </row>
    <row r="32" spans="1:14" ht="12.75">
      <c r="A32" s="96" t="s">
        <v>136</v>
      </c>
      <c r="B32" s="271"/>
      <c r="C32" s="272">
        <f>+'T5E'!C41+'T5F'!C33+'T5G'!C33</f>
        <v>0</v>
      </c>
      <c r="D32" s="272">
        <f>+'T5E'!D41+'T5F'!D33+'T5G'!D33</f>
        <v>0</v>
      </c>
      <c r="E32" s="272">
        <f t="shared" si="0"/>
        <v>0</v>
      </c>
      <c r="F32" s="272">
        <f>+'T5E'!F41</f>
        <v>0</v>
      </c>
      <c r="G32" s="272">
        <f>+'T5E'!G41</f>
        <v>0</v>
      </c>
      <c r="H32" s="272">
        <f>+'T5E'!H41</f>
        <v>0</v>
      </c>
      <c r="I32" s="272">
        <f>+'T5E'!I41</f>
        <v>0</v>
      </c>
      <c r="J32" s="272">
        <f>+'T5E'!J41</f>
        <v>0</v>
      </c>
      <c r="K32" s="272">
        <f>+'T5E'!K41</f>
        <v>0</v>
      </c>
      <c r="L32" s="272">
        <f t="shared" si="1"/>
        <v>0</v>
      </c>
      <c r="M32" s="272">
        <f>+'T5E'!M41+'T5F'!F33+'T5G'!F33</f>
        <v>0</v>
      </c>
      <c r="N32" s="273">
        <f t="shared" si="2"/>
        <v>0</v>
      </c>
    </row>
    <row r="33" spans="1:14" ht="12.75">
      <c r="A33" s="529" t="s">
        <v>69</v>
      </c>
      <c r="B33" s="533"/>
      <c r="C33" s="534">
        <f>+'T5E'!C42+'T5F'!C34+'T5G'!C34</f>
        <v>0</v>
      </c>
      <c r="D33" s="534">
        <f>+'T5E'!D42+'T5F'!D34+'T5G'!D34</f>
        <v>0</v>
      </c>
      <c r="E33" s="534">
        <f>+C33+D33</f>
        <v>0</v>
      </c>
      <c r="F33" s="534">
        <f>+'T5E'!F42</f>
        <v>0</v>
      </c>
      <c r="G33" s="534">
        <f>+'T5E'!G42</f>
        <v>0</v>
      </c>
      <c r="H33" s="534">
        <f>+'T5E'!H42</f>
        <v>0</v>
      </c>
      <c r="I33" s="534">
        <f>+'T5E'!I42</f>
        <v>0</v>
      </c>
      <c r="J33" s="534">
        <f>+'T5E'!J42</f>
        <v>0</v>
      </c>
      <c r="K33" s="534">
        <f>+'T5E'!K42</f>
        <v>0</v>
      </c>
      <c r="L33" s="534">
        <f>+J33+K33</f>
        <v>0</v>
      </c>
      <c r="M33" s="534">
        <f>+'T5E'!M42+'T5F'!F34+'T5G'!F34</f>
        <v>0</v>
      </c>
      <c r="N33" s="535">
        <f>+E33+F33+G33+H33+I33+L33+M33</f>
        <v>0</v>
      </c>
    </row>
    <row r="34" spans="1:14" ht="12.75">
      <c r="A34" s="529" t="s">
        <v>440</v>
      </c>
      <c r="B34" s="533"/>
      <c r="C34" s="534">
        <f>+'T5E'!C43+'T5F'!C35+'T5G'!C35</f>
        <v>0</v>
      </c>
      <c r="D34" s="534">
        <f>+'T5E'!D43+'T5F'!D35+'T5G'!D35</f>
        <v>0</v>
      </c>
      <c r="E34" s="534">
        <f>+C34+D34</f>
        <v>0</v>
      </c>
      <c r="F34" s="534">
        <f>+'T5E'!F43</f>
        <v>0</v>
      </c>
      <c r="G34" s="534">
        <f>+'T5E'!G43</f>
        <v>0</v>
      </c>
      <c r="H34" s="534">
        <f>+'T5E'!H43</f>
        <v>0</v>
      </c>
      <c r="I34" s="534">
        <f>+'T5E'!I43</f>
        <v>0</v>
      </c>
      <c r="J34" s="534">
        <f>+'T5E'!J43</f>
        <v>0</v>
      </c>
      <c r="K34" s="534">
        <f>+'T5E'!K43</f>
        <v>0</v>
      </c>
      <c r="L34" s="534">
        <f>+J34+K34</f>
        <v>0</v>
      </c>
      <c r="M34" s="534">
        <f>+'T5E'!M43+'T5F'!F35+'T5G'!F35</f>
        <v>0</v>
      </c>
      <c r="N34" s="535">
        <f>+E34+F34+G34+H34+I34+L34+M34</f>
        <v>0</v>
      </c>
    </row>
    <row r="35" spans="1:14" ht="12.75">
      <c r="A35" s="529" t="s">
        <v>185</v>
      </c>
      <c r="B35" s="533"/>
      <c r="C35" s="534">
        <f>+'T5E'!C44+'T5F'!C36+'T5G'!C36</f>
        <v>0</v>
      </c>
      <c r="D35" s="534">
        <f>+'T5E'!D44+'T5F'!D36+'T5G'!D36</f>
        <v>0</v>
      </c>
      <c r="E35" s="534">
        <f>+C35+D35</f>
        <v>0</v>
      </c>
      <c r="F35" s="534">
        <f>+'T5E'!F44</f>
        <v>0</v>
      </c>
      <c r="G35" s="534">
        <f>+'T5E'!G44</f>
        <v>0</v>
      </c>
      <c r="H35" s="534">
        <f>+'T5E'!H44</f>
        <v>0</v>
      </c>
      <c r="I35" s="534">
        <f>+'T5E'!I44</f>
        <v>0</v>
      </c>
      <c r="J35" s="534">
        <f>+'T5E'!J44</f>
        <v>0</v>
      </c>
      <c r="K35" s="534">
        <f>+'T5E'!K44</f>
        <v>0</v>
      </c>
      <c r="L35" s="534">
        <f>+J35+K35</f>
        <v>0</v>
      </c>
      <c r="M35" s="534">
        <f>+'T5E'!M44+'T5F'!F36+'T5G'!F36</f>
        <v>0</v>
      </c>
      <c r="N35" s="535">
        <f>+E35+F35+G35+H35+I35+L35+M35</f>
        <v>0</v>
      </c>
    </row>
    <row r="36" spans="1:14" ht="13.5" thickBot="1">
      <c r="A36" s="97" t="s">
        <v>374</v>
      </c>
      <c r="B36" s="276"/>
      <c r="C36" s="277">
        <f>+'T5E'!C45+'T5F'!C37+'T5G'!C37</f>
        <v>0</v>
      </c>
      <c r="D36" s="277">
        <f>+'T5E'!D45+'T5F'!D37+'T5G'!D37</f>
        <v>0</v>
      </c>
      <c r="E36" s="277">
        <f>+C36+D36</f>
        <v>0</v>
      </c>
      <c r="F36" s="277">
        <f>+'T5E'!F45</f>
        <v>0</v>
      </c>
      <c r="G36" s="277">
        <f>+'T5E'!G45</f>
        <v>0</v>
      </c>
      <c r="H36" s="277">
        <f>+'T5E'!H45</f>
        <v>0</v>
      </c>
      <c r="I36" s="277">
        <f>+'T5E'!I45</f>
        <v>0</v>
      </c>
      <c r="J36" s="277">
        <f>+'T5E'!J45</f>
        <v>0</v>
      </c>
      <c r="K36" s="277">
        <f>+'T5E'!K45</f>
        <v>0</v>
      </c>
      <c r="L36" s="277">
        <f>+J36+K36</f>
        <v>0</v>
      </c>
      <c r="M36" s="277">
        <f>+'T5E'!M45+'T5F'!F37+'T5G'!F37</f>
        <v>0</v>
      </c>
      <c r="N36" s="278">
        <f>+E36+F36+G36+H36+I36+L36+M36</f>
        <v>0</v>
      </c>
    </row>
    <row r="37" spans="1:14" ht="12.75">
      <c r="A37" s="249"/>
      <c r="B37" s="250"/>
      <c r="C37" s="279"/>
      <c r="D37" s="279"/>
      <c r="E37" s="279"/>
      <c r="F37" s="279"/>
      <c r="G37" s="279"/>
      <c r="H37" s="279"/>
      <c r="I37" s="279"/>
      <c r="J37" s="279"/>
      <c r="K37" s="279"/>
      <c r="L37" s="279"/>
      <c r="M37" s="279"/>
      <c r="N37" s="279"/>
    </row>
    <row r="38" spans="1:14" s="281" customFormat="1" ht="12.75">
      <c r="A38" s="249" t="s">
        <v>3</v>
      </c>
      <c r="B38" s="250"/>
      <c r="C38" s="280">
        <f>SUM(C14:C36)</f>
        <v>0</v>
      </c>
      <c r="D38" s="280">
        <f aca="true" t="shared" si="3" ref="D38:N38">SUM(D14:D36)</f>
        <v>0</v>
      </c>
      <c r="E38" s="280">
        <f t="shared" si="3"/>
        <v>0</v>
      </c>
      <c r="F38" s="280">
        <f t="shared" si="3"/>
        <v>0</v>
      </c>
      <c r="G38" s="280">
        <f t="shared" si="3"/>
        <v>0</v>
      </c>
      <c r="H38" s="280">
        <f t="shared" si="3"/>
        <v>0</v>
      </c>
      <c r="I38" s="280">
        <f t="shared" si="3"/>
        <v>0</v>
      </c>
      <c r="J38" s="280">
        <f t="shared" si="3"/>
        <v>0</v>
      </c>
      <c r="K38" s="280">
        <f t="shared" si="3"/>
        <v>0</v>
      </c>
      <c r="L38" s="280">
        <f t="shared" si="3"/>
        <v>0</v>
      </c>
      <c r="M38" s="280">
        <f t="shared" si="3"/>
        <v>0</v>
      </c>
      <c r="N38" s="280">
        <f t="shared" si="3"/>
        <v>0</v>
      </c>
    </row>
    <row r="39" spans="1:14" ht="13.5" thickBot="1">
      <c r="A39" s="252"/>
      <c r="B39" s="253"/>
      <c r="C39" s="282"/>
      <c r="D39" s="282"/>
      <c r="E39" s="282"/>
      <c r="F39" s="282"/>
      <c r="G39" s="282"/>
      <c r="H39" s="282"/>
      <c r="I39" s="282"/>
      <c r="J39" s="282"/>
      <c r="K39" s="282"/>
      <c r="L39" s="282"/>
      <c r="M39" s="282"/>
      <c r="N39" s="282"/>
    </row>
    <row r="40" spans="1:14" s="257" customFormat="1" ht="12.75">
      <c r="A40" s="255"/>
      <c r="B40" s="255"/>
      <c r="C40" s="256"/>
      <c r="D40" s="256"/>
      <c r="E40" s="256"/>
      <c r="F40" s="256"/>
      <c r="G40" s="256"/>
      <c r="H40" s="256"/>
      <c r="I40" s="256"/>
      <c r="J40" s="256"/>
      <c r="K40" s="256"/>
      <c r="L40" s="256"/>
      <c r="M40" s="264" t="s">
        <v>272</v>
      </c>
      <c r="N40" s="519">
        <f>'T5H'!N38-'T1'!H18</f>
        <v>0</v>
      </c>
    </row>
    <row r="41" s="257" customFormat="1" ht="12"/>
  </sheetData>
  <sheetProtection/>
  <mergeCells count="2">
    <mergeCell ref="A1:F1"/>
    <mergeCell ref="J11:L11"/>
  </mergeCells>
  <conditionalFormatting sqref="A1:IV65536">
    <cfRule type="expression" priority="3" dxfId="0" stopIfTrue="1">
      <formula>$H$1="elektriciteit"</formula>
    </cfRule>
  </conditionalFormatting>
  <conditionalFormatting sqref="N40">
    <cfRule type="cellIs" priority="1" dxfId="11" operator="equal" stopIfTrue="1">
      <formula>0</formula>
    </cfRule>
    <cfRule type="cellIs" priority="2" dxfId="10" operator="notEqual" stopIfTrue="1">
      <formula>0</formula>
    </cfRule>
  </conditionalFormatting>
  <printOptions/>
  <pageMargins left="0.7480314960629921" right="0.7480314960629921" top="0.984251968503937" bottom="0.984251968503937" header="0.5118110236220472" footer="0.5118110236220472"/>
  <pageSetup fitToHeight="4" fitToWidth="4" horizontalDpi="600" verticalDpi="600" orientation="landscape" paperSize="8" scale="43" r:id="rId1"/>
</worksheet>
</file>

<file path=xl/worksheets/sheet15.xml><?xml version="1.0" encoding="utf-8"?>
<worksheet xmlns="http://schemas.openxmlformats.org/spreadsheetml/2006/main" xmlns:r="http://schemas.openxmlformats.org/officeDocument/2006/relationships">
  <sheetPr>
    <pageSetUpPr fitToPage="1"/>
  </sheetPr>
  <dimension ref="A1:G68"/>
  <sheetViews>
    <sheetView zoomScale="80" zoomScaleNormal="80" workbookViewId="0" topLeftCell="A1">
      <selection activeCell="G61" sqref="G61"/>
    </sheetView>
  </sheetViews>
  <sheetFormatPr defaultColWidth="9.140625" defaultRowHeight="12.75"/>
  <cols>
    <col min="1" max="1" width="50.421875" style="208" customWidth="1"/>
    <col min="2" max="5" width="22.140625" style="208" customWidth="1"/>
    <col min="6" max="6" width="21.00390625" style="208" customWidth="1"/>
    <col min="7" max="7" width="17.421875" style="208" customWidth="1"/>
    <col min="8" max="39" width="9.140625" style="208" customWidth="1"/>
    <col min="40" max="16384" width="9.140625" style="208" customWidth="1"/>
  </cols>
  <sheetData>
    <row r="1" spans="1:7" ht="13.5" thickBot="1">
      <c r="A1" s="731" t="s">
        <v>320</v>
      </c>
      <c r="B1" s="732"/>
      <c r="C1" s="732"/>
      <c r="D1" s="732"/>
      <c r="E1" s="732"/>
      <c r="F1" s="732"/>
      <c r="G1" s="732"/>
    </row>
    <row r="2" ht="12.75">
      <c r="A2" s="281"/>
    </row>
    <row r="3" spans="1:5" ht="12.75">
      <c r="A3" s="214" t="s">
        <v>107</v>
      </c>
      <c r="B3" s="218">
        <f>B4-1</f>
        <v>2016</v>
      </c>
      <c r="C3" s="621">
        <v>0</v>
      </c>
      <c r="D3" s="284"/>
      <c r="E3" s="284"/>
    </row>
    <row r="4" spans="2:5" ht="12.75">
      <c r="B4" s="218">
        <f>+'T3'!D3</f>
        <v>2017</v>
      </c>
      <c r="C4" s="263">
        <f>('T10'!D16+'T10'!D28-'T10'!D48-'T10'!D51)*(1/14)</f>
        <v>0</v>
      </c>
      <c r="D4" s="284"/>
      <c r="E4" s="284"/>
    </row>
    <row r="5" spans="1:5" ht="12.75">
      <c r="A5" s="281"/>
      <c r="D5" s="284"/>
      <c r="E5" s="284"/>
    </row>
    <row r="6" ht="12.75">
      <c r="A6" s="281"/>
    </row>
    <row r="7" ht="12.75">
      <c r="A7" s="281"/>
    </row>
    <row r="8" ht="12.75">
      <c r="A8" s="281"/>
    </row>
    <row r="9" spans="1:5" ht="12.75">
      <c r="A9" s="214" t="s">
        <v>106</v>
      </c>
      <c r="B9" s="218">
        <f>B10-1</f>
        <v>2016</v>
      </c>
      <c r="C9" s="263">
        <f>MAX(0,IF(D61&gt;C3,C3,D61))</f>
        <v>0</v>
      </c>
      <c r="D9" s="284"/>
      <c r="E9" s="284"/>
    </row>
    <row r="10" spans="2:5" ht="12" customHeight="1">
      <c r="B10" s="218">
        <f>+'T3'!D3</f>
        <v>2017</v>
      </c>
      <c r="C10" s="263">
        <f>MAX(0,IF(G61&gt;C4,C4,G61))</f>
        <v>0</v>
      </c>
      <c r="D10" s="284"/>
      <c r="E10" s="284"/>
    </row>
    <row r="11" spans="4:5" ht="12.75">
      <c r="D11" s="284"/>
      <c r="E11" s="284"/>
    </row>
    <row r="12" ht="12.75">
      <c r="A12" s="281"/>
    </row>
    <row r="13" spans="1:5" ht="12.75">
      <c r="A13" s="214" t="s">
        <v>343</v>
      </c>
      <c r="B13" s="218">
        <f>B10</f>
        <v>2017</v>
      </c>
      <c r="C13" s="263">
        <f>(C9+C10)/2</f>
        <v>0</v>
      </c>
      <c r="D13" s="284"/>
      <c r="E13" s="284"/>
    </row>
    <row r="14" ht="12.75">
      <c r="A14" s="281"/>
    </row>
    <row r="15" ht="12.75">
      <c r="A15" s="214" t="s">
        <v>124</v>
      </c>
    </row>
    <row r="16" ht="12.75">
      <c r="A16" s="216" t="s">
        <v>415</v>
      </c>
    </row>
    <row r="17" ht="12.75">
      <c r="A17" s="216" t="str">
        <f>"De waarden in de kolom 'Balanscijfers' voor boekjaar "&amp;B13&amp;" dienen overeen te stemmen met de waarden die in 'tabel 1' werden gerapporteerd. Eventuele afwijkingen of waarden in de kolom 'Correcties'"</f>
        <v>De waarden in de kolom 'Balanscijfers' voor boekjaar 2017 dienen overeen te stemmen met de waarden die in 'tabel 1' werden gerapporteerd. Eventuele afwijkingen of waarden in de kolom 'Correcties'</v>
      </c>
    </row>
    <row r="18" ht="12.75">
      <c r="A18" s="216" t="s">
        <v>459</v>
      </c>
    </row>
    <row r="19" ht="12.75">
      <c r="A19" s="216"/>
    </row>
    <row r="20" ht="12.75">
      <c r="A20" s="214" t="s">
        <v>333</v>
      </c>
    </row>
    <row r="21" spans="1:7" ht="29.25" customHeight="1">
      <c r="A21" s="766" t="s">
        <v>479</v>
      </c>
      <c r="B21" s="766"/>
      <c r="C21" s="766"/>
      <c r="D21" s="766"/>
      <c r="E21" s="766"/>
      <c r="F21" s="766"/>
      <c r="G21" s="766"/>
    </row>
    <row r="22" spans="1:7" ht="12" customHeight="1">
      <c r="A22" s="285"/>
      <c r="B22" s="285"/>
      <c r="C22" s="285"/>
      <c r="D22" s="285"/>
      <c r="E22" s="285"/>
      <c r="F22" s="285"/>
      <c r="G22" s="285"/>
    </row>
    <row r="23" ht="12.75">
      <c r="A23" s="216"/>
    </row>
    <row r="24" ht="13.5" thickBot="1">
      <c r="A24" s="281"/>
    </row>
    <row r="25" spans="1:7" ht="13.5" thickBot="1">
      <c r="A25" s="287"/>
      <c r="B25" s="761">
        <f>DATE('T3'!D3-1,12,31)</f>
        <v>42735</v>
      </c>
      <c r="C25" s="762"/>
      <c r="D25" s="763"/>
      <c r="E25" s="761">
        <f>DATE('T3'!D3,12,31)</f>
        <v>43100</v>
      </c>
      <c r="F25" s="762"/>
      <c r="G25" s="763"/>
    </row>
    <row r="26" spans="1:7" ht="12.75">
      <c r="A26" s="288"/>
      <c r="B26" s="755" t="str">
        <f>+TITELBLAD!$C$7</f>
        <v>Naam distributienetbeheerder</v>
      </c>
      <c r="C26" s="756"/>
      <c r="D26" s="757"/>
      <c r="E26" s="755" t="str">
        <f>+TITELBLAD!$C$7</f>
        <v>Naam distributienetbeheerder</v>
      </c>
      <c r="F26" s="756"/>
      <c r="G26" s="757"/>
    </row>
    <row r="27" spans="1:7" ht="27" customHeight="1" thickBot="1">
      <c r="A27" s="289" t="s">
        <v>14</v>
      </c>
      <c r="B27" s="758" t="str">
        <f>"Gereguleerde activiteit "&amp;TITELBLAD!$C$12</f>
        <v>Gereguleerde activiteit elektriciteit</v>
      </c>
      <c r="C27" s="759"/>
      <c r="D27" s="760"/>
      <c r="E27" s="758" t="str">
        <f>"Gereguleerde activiteit "&amp;TITELBLAD!$C$12</f>
        <v>Gereguleerde activiteit elektriciteit</v>
      </c>
      <c r="F27" s="759"/>
      <c r="G27" s="760"/>
    </row>
    <row r="28" spans="1:7" ht="12.75">
      <c r="A28" s="290" t="s">
        <v>15</v>
      </c>
      <c r="B28" s="764" t="s">
        <v>331</v>
      </c>
      <c r="C28" s="764" t="s">
        <v>332</v>
      </c>
      <c r="D28" s="764" t="s">
        <v>9</v>
      </c>
      <c r="E28" s="764" t="s">
        <v>331</v>
      </c>
      <c r="F28" s="764" t="s">
        <v>332</v>
      </c>
      <c r="G28" s="764" t="s">
        <v>9</v>
      </c>
    </row>
    <row r="29" spans="1:7" ht="13.5" thickBot="1">
      <c r="A29" s="291"/>
      <c r="B29" s="765"/>
      <c r="C29" s="765"/>
      <c r="D29" s="765"/>
      <c r="E29" s="765"/>
      <c r="F29" s="765"/>
      <c r="G29" s="765"/>
    </row>
    <row r="30" spans="1:7" ht="12.75">
      <c r="A30" s="292"/>
      <c r="B30" s="293"/>
      <c r="C30" s="293"/>
      <c r="D30" s="611"/>
      <c r="E30" s="293"/>
      <c r="F30" s="293"/>
      <c r="G30" s="611"/>
    </row>
    <row r="31" spans="1:7" ht="12.75">
      <c r="A31" s="294" t="s">
        <v>16</v>
      </c>
      <c r="B31" s="293"/>
      <c r="C31" s="293"/>
      <c r="D31" s="293"/>
      <c r="E31" s="293"/>
      <c r="F31" s="293"/>
      <c r="G31" s="293"/>
    </row>
    <row r="32" spans="1:7" ht="12.75">
      <c r="A32" s="295"/>
      <c r="B32" s="293"/>
      <c r="C32" s="293"/>
      <c r="D32" s="293"/>
      <c r="E32" s="293"/>
      <c r="F32" s="293"/>
      <c r="G32" s="293"/>
    </row>
    <row r="33" spans="1:7" ht="12.75">
      <c r="A33" s="296" t="s">
        <v>17</v>
      </c>
      <c r="B33" s="41">
        <v>0</v>
      </c>
      <c r="C33" s="41">
        <v>0</v>
      </c>
      <c r="D33" s="297">
        <f aca="true" t="shared" si="0" ref="D33:D39">B33+C33</f>
        <v>0</v>
      </c>
      <c r="E33" s="41">
        <v>0</v>
      </c>
      <c r="F33" s="41">
        <v>0</v>
      </c>
      <c r="G33" s="297">
        <f aca="true" t="shared" si="1" ref="G33:G39">E33+F33</f>
        <v>0</v>
      </c>
    </row>
    <row r="34" spans="1:7" s="216" customFormat="1" ht="12.75">
      <c r="A34" s="509" t="s">
        <v>347</v>
      </c>
      <c r="B34" s="510"/>
      <c r="C34" s="511">
        <v>0</v>
      </c>
      <c r="D34" s="512">
        <f t="shared" si="0"/>
        <v>0</v>
      </c>
      <c r="E34" s="510"/>
      <c r="F34" s="511">
        <v>0</v>
      </c>
      <c r="G34" s="512">
        <f t="shared" si="1"/>
        <v>0</v>
      </c>
    </row>
    <row r="35" spans="1:7" ht="12.75">
      <c r="A35" s="296" t="s">
        <v>18</v>
      </c>
      <c r="B35" s="41">
        <v>0</v>
      </c>
      <c r="C35" s="41">
        <v>0</v>
      </c>
      <c r="D35" s="297">
        <f t="shared" si="0"/>
        <v>0</v>
      </c>
      <c r="E35" s="41">
        <v>0</v>
      </c>
      <c r="F35" s="41">
        <v>0</v>
      </c>
      <c r="G35" s="297">
        <f t="shared" si="1"/>
        <v>0</v>
      </c>
    </row>
    <row r="36" spans="1:7" s="216" customFormat="1" ht="12.75">
      <c r="A36" s="509" t="s">
        <v>347</v>
      </c>
      <c r="B36" s="510"/>
      <c r="C36" s="511">
        <v>0</v>
      </c>
      <c r="D36" s="512">
        <f t="shared" si="0"/>
        <v>0</v>
      </c>
      <c r="E36" s="510"/>
      <c r="F36" s="511">
        <v>0</v>
      </c>
      <c r="G36" s="512">
        <f t="shared" si="1"/>
        <v>0</v>
      </c>
    </row>
    <row r="37" spans="1:7" s="216" customFormat="1" ht="12.75">
      <c r="A37" s="590" t="s">
        <v>416</v>
      </c>
      <c r="B37" s="41">
        <v>0</v>
      </c>
      <c r="C37" s="41">
        <v>0</v>
      </c>
      <c r="D37" s="297">
        <f>B37+C37</f>
        <v>0</v>
      </c>
      <c r="E37" s="41">
        <v>0</v>
      </c>
      <c r="F37" s="41">
        <v>0</v>
      </c>
      <c r="G37" s="297">
        <f t="shared" si="1"/>
        <v>0</v>
      </c>
    </row>
    <row r="38" spans="1:7" ht="12.75">
      <c r="A38" s="296" t="s">
        <v>19</v>
      </c>
      <c r="B38" s="41">
        <v>0</v>
      </c>
      <c r="C38" s="41">
        <v>0</v>
      </c>
      <c r="D38" s="297">
        <f t="shared" si="0"/>
        <v>0</v>
      </c>
      <c r="E38" s="41">
        <v>0</v>
      </c>
      <c r="F38" s="41">
        <v>0</v>
      </c>
      <c r="G38" s="297">
        <f t="shared" si="1"/>
        <v>0</v>
      </c>
    </row>
    <row r="39" spans="1:7" ht="12.75">
      <c r="A39" s="296" t="s">
        <v>20</v>
      </c>
      <c r="B39" s="41">
        <v>0</v>
      </c>
      <c r="C39" s="41">
        <v>0</v>
      </c>
      <c r="D39" s="297">
        <f t="shared" si="0"/>
        <v>0</v>
      </c>
      <c r="E39" s="41">
        <v>0</v>
      </c>
      <c r="F39" s="41">
        <v>0</v>
      </c>
      <c r="G39" s="297">
        <f t="shared" si="1"/>
        <v>0</v>
      </c>
    </row>
    <row r="40" spans="1:7" ht="12.75">
      <c r="A40" s="298"/>
      <c r="B40" s="299"/>
      <c r="C40" s="299"/>
      <c r="D40" s="299"/>
      <c r="E40" s="299"/>
      <c r="F40" s="299"/>
      <c r="G40" s="299"/>
    </row>
    <row r="41" spans="1:7" ht="12.75">
      <c r="A41" s="301" t="s">
        <v>75</v>
      </c>
      <c r="B41" s="302">
        <f>SUM(B42:B43)</f>
        <v>0</v>
      </c>
      <c r="C41" s="302">
        <f>SUM(C42:C43)</f>
        <v>0</v>
      </c>
      <c r="D41" s="303">
        <f aca="true" t="shared" si="2" ref="D41:D50">B41+C41</f>
        <v>0</v>
      </c>
      <c r="E41" s="302">
        <f>SUM(E42:E43)</f>
        <v>0</v>
      </c>
      <c r="F41" s="302">
        <f>SUM(F42:F43)</f>
        <v>0</v>
      </c>
      <c r="G41" s="303">
        <f aca="true" t="shared" si="3" ref="G41:G50">E41+F41</f>
        <v>0</v>
      </c>
    </row>
    <row r="42" spans="1:7" ht="12.75">
      <c r="A42" s="304" t="s">
        <v>76</v>
      </c>
      <c r="B42" s="54">
        <v>0</v>
      </c>
      <c r="C42" s="54">
        <v>0</v>
      </c>
      <c r="D42" s="303">
        <f t="shared" si="2"/>
        <v>0</v>
      </c>
      <c r="E42" s="54">
        <v>0</v>
      </c>
      <c r="F42" s="54">
        <v>0</v>
      </c>
      <c r="G42" s="303">
        <f t="shared" si="3"/>
        <v>0</v>
      </c>
    </row>
    <row r="43" spans="1:7" ht="12.75">
      <c r="A43" s="304" t="s">
        <v>501</v>
      </c>
      <c r="B43" s="610">
        <v>0</v>
      </c>
      <c r="C43" s="610">
        <v>0</v>
      </c>
      <c r="D43" s="303">
        <f t="shared" si="2"/>
        <v>0</v>
      </c>
      <c r="E43" s="610">
        <v>0</v>
      </c>
      <c r="F43" s="610">
        <v>0</v>
      </c>
      <c r="G43" s="303">
        <f t="shared" si="3"/>
        <v>0</v>
      </c>
    </row>
    <row r="44" spans="1:7" ht="14.25">
      <c r="A44" s="301" t="s">
        <v>125</v>
      </c>
      <c r="B44" s="54">
        <v>0</v>
      </c>
      <c r="C44" s="54">
        <v>0</v>
      </c>
      <c r="D44" s="303">
        <f t="shared" si="2"/>
        <v>0</v>
      </c>
      <c r="E44" s="54">
        <v>0</v>
      </c>
      <c r="F44" s="54">
        <v>0</v>
      </c>
      <c r="G44" s="303">
        <f t="shared" si="3"/>
        <v>0</v>
      </c>
    </row>
    <row r="45" spans="1:7" ht="12.75">
      <c r="A45" s="305" t="s">
        <v>531</v>
      </c>
      <c r="B45" s="614">
        <f>SUM(B46:B49)</f>
        <v>0</v>
      </c>
      <c r="C45" s="614">
        <f>SUM(C46:C49)</f>
        <v>0</v>
      </c>
      <c r="D45" s="614">
        <f t="shared" si="2"/>
        <v>0</v>
      </c>
      <c r="E45" s="614">
        <f>SUM(E46:E49)</f>
        <v>0</v>
      </c>
      <c r="F45" s="614">
        <f>SUM(F46:F49)</f>
        <v>0</v>
      </c>
      <c r="G45" s="614">
        <f t="shared" si="3"/>
        <v>0</v>
      </c>
    </row>
    <row r="46" spans="1:7" ht="16.5" customHeight="1">
      <c r="A46" s="663" t="s">
        <v>530</v>
      </c>
      <c r="B46" s="54">
        <v>0</v>
      </c>
      <c r="C46" s="54">
        <v>0</v>
      </c>
      <c r="D46" s="512">
        <f t="shared" si="2"/>
        <v>0</v>
      </c>
      <c r="E46" s="54">
        <v>0</v>
      </c>
      <c r="F46" s="54">
        <v>0</v>
      </c>
      <c r="G46" s="512">
        <f t="shared" si="3"/>
        <v>0</v>
      </c>
    </row>
    <row r="47" spans="1:7" ht="55.5" customHeight="1">
      <c r="A47" s="663" t="s">
        <v>527</v>
      </c>
      <c r="B47" s="661">
        <v>0</v>
      </c>
      <c r="C47" s="661">
        <v>0</v>
      </c>
      <c r="D47" s="662">
        <f t="shared" si="2"/>
        <v>0</v>
      </c>
      <c r="E47" s="661">
        <v>0</v>
      </c>
      <c r="F47" s="661">
        <v>0</v>
      </c>
      <c r="G47" s="662">
        <f t="shared" si="3"/>
        <v>0</v>
      </c>
    </row>
    <row r="48" spans="1:7" ht="33" customHeight="1">
      <c r="A48" s="663" t="s">
        <v>528</v>
      </c>
      <c r="B48" s="54">
        <v>0</v>
      </c>
      <c r="C48" s="54">
        <v>0</v>
      </c>
      <c r="D48" s="512">
        <f t="shared" si="2"/>
        <v>0</v>
      </c>
      <c r="E48" s="54">
        <v>0</v>
      </c>
      <c r="F48" s="54">
        <v>0</v>
      </c>
      <c r="G48" s="512">
        <f t="shared" si="3"/>
        <v>0</v>
      </c>
    </row>
    <row r="49" spans="1:7" ht="16.5" customHeight="1">
      <c r="A49" s="663" t="s">
        <v>529</v>
      </c>
      <c r="B49" s="54">
        <v>0</v>
      </c>
      <c r="C49" s="54">
        <v>0</v>
      </c>
      <c r="D49" s="512">
        <f t="shared" si="2"/>
        <v>0</v>
      </c>
      <c r="E49" s="54">
        <v>0</v>
      </c>
      <c r="F49" s="54">
        <v>0</v>
      </c>
      <c r="G49" s="512">
        <f t="shared" si="3"/>
        <v>0</v>
      </c>
    </row>
    <row r="50" spans="1:7" ht="13.5" customHeight="1">
      <c r="A50" s="305" t="s">
        <v>507</v>
      </c>
      <c r="B50" s="658">
        <v>0</v>
      </c>
      <c r="C50" s="658">
        <v>0</v>
      </c>
      <c r="D50" s="512">
        <f t="shared" si="2"/>
        <v>0</v>
      </c>
      <c r="E50" s="658">
        <v>0</v>
      </c>
      <c r="F50" s="658">
        <v>0</v>
      </c>
      <c r="G50" s="512">
        <f t="shared" si="3"/>
        <v>0</v>
      </c>
    </row>
    <row r="51" spans="1:7" ht="33" customHeight="1">
      <c r="A51" s="666" t="s">
        <v>548</v>
      </c>
      <c r="B51" s="658">
        <v>0</v>
      </c>
      <c r="C51" s="658">
        <v>0</v>
      </c>
      <c r="D51" s="512">
        <f>B51+C51</f>
        <v>0</v>
      </c>
      <c r="E51" s="658">
        <v>0</v>
      </c>
      <c r="F51" s="658">
        <v>0</v>
      </c>
      <c r="G51" s="512">
        <f>E51+F51</f>
        <v>0</v>
      </c>
    </row>
    <row r="52" spans="1:7" ht="33" customHeight="1">
      <c r="A52" s="666" t="s">
        <v>549</v>
      </c>
      <c r="B52" s="658">
        <v>0</v>
      </c>
      <c r="C52" s="658">
        <v>0</v>
      </c>
      <c r="D52" s="512">
        <f>B52+C52</f>
        <v>0</v>
      </c>
      <c r="E52" s="658">
        <v>0</v>
      </c>
      <c r="F52" s="658">
        <v>0</v>
      </c>
      <c r="G52" s="512">
        <f>E52+F52</f>
        <v>0</v>
      </c>
    </row>
    <row r="53" spans="1:7" ht="12.75">
      <c r="A53" s="295"/>
      <c r="B53" s="300"/>
      <c r="C53" s="300"/>
      <c r="D53" s="300"/>
      <c r="E53" s="300"/>
      <c r="F53" s="300"/>
      <c r="G53" s="300"/>
    </row>
    <row r="54" spans="1:7" ht="12.75">
      <c r="A54" s="295"/>
      <c r="B54" s="306"/>
      <c r="C54" s="306"/>
      <c r="D54" s="306"/>
      <c r="E54" s="306"/>
      <c r="F54" s="306"/>
      <c r="G54" s="306"/>
    </row>
    <row r="55" spans="1:7" ht="12.75">
      <c r="A55" s="307" t="s">
        <v>21</v>
      </c>
      <c r="B55" s="306"/>
      <c r="C55" s="306"/>
      <c r="D55" s="306"/>
      <c r="E55" s="306"/>
      <c r="F55" s="306"/>
      <c r="G55" s="306"/>
    </row>
    <row r="56" spans="1:7" ht="12.75">
      <c r="A56" s="295"/>
      <c r="B56" s="306"/>
      <c r="C56" s="306"/>
      <c r="D56" s="306"/>
      <c r="E56" s="306"/>
      <c r="F56" s="306"/>
      <c r="G56" s="306"/>
    </row>
    <row r="57" spans="1:7" ht="12.75">
      <c r="A57" s="308" t="s">
        <v>77</v>
      </c>
      <c r="B57" s="41">
        <v>0</v>
      </c>
      <c r="C57" s="41">
        <v>0</v>
      </c>
      <c r="D57" s="297">
        <f>B57+C57</f>
        <v>0</v>
      </c>
      <c r="E57" s="41">
        <v>0</v>
      </c>
      <c r="F57" s="41">
        <v>0</v>
      </c>
      <c r="G57" s="297">
        <f>E57+F57</f>
        <v>0</v>
      </c>
    </row>
    <row r="58" spans="1:7" ht="12.75">
      <c r="A58" s="296" t="s">
        <v>22</v>
      </c>
      <c r="B58" s="41">
        <v>0</v>
      </c>
      <c r="C58" s="41">
        <v>0</v>
      </c>
      <c r="D58" s="297">
        <f>B58+C58</f>
        <v>0</v>
      </c>
      <c r="E58" s="41">
        <v>0</v>
      </c>
      <c r="F58" s="41">
        <v>0</v>
      </c>
      <c r="G58" s="297">
        <f>E58+F58</f>
        <v>0</v>
      </c>
    </row>
    <row r="59" spans="1:7" ht="13.5" thickBot="1">
      <c r="A59" s="309"/>
      <c r="B59" s="310"/>
      <c r="C59" s="310"/>
      <c r="D59" s="310"/>
      <c r="E59" s="310"/>
      <c r="F59" s="310"/>
      <c r="G59" s="310"/>
    </row>
    <row r="60" spans="1:7" ht="12.75">
      <c r="A60" s="311"/>
      <c r="B60" s="306"/>
      <c r="C60" s="306"/>
      <c r="D60" s="306"/>
      <c r="E60" s="306"/>
      <c r="F60" s="306"/>
      <c r="G60" s="306"/>
    </row>
    <row r="61" spans="1:7" ht="12.75">
      <c r="A61" s="312" t="s">
        <v>23</v>
      </c>
      <c r="B61" s="313">
        <f>SUM(B33:B39)-SUM(B41,B44,B45,B50,B51,B52)-SUM(B57:B58)</f>
        <v>0</v>
      </c>
      <c r="C61" s="313">
        <f>SUM(C33:C39)-SUM(C41,C44,C45,C50,C51,C52)-SUM(C57:C58)</f>
        <v>0</v>
      </c>
      <c r="D61" s="313">
        <f>B61+C61</f>
        <v>0</v>
      </c>
      <c r="E61" s="313">
        <f>SUM(E33:E39)-SUM(E41,E44,E45,E50,E51,E52)-SUM(E57:E58)</f>
        <v>0</v>
      </c>
      <c r="F61" s="313">
        <f>SUM(F33:F39)-SUM(F41,F44,F45,F50,F51,F52)-SUM(F57:F58)</f>
        <v>0</v>
      </c>
      <c r="G61" s="313">
        <f>E61+F61</f>
        <v>0</v>
      </c>
    </row>
    <row r="62" spans="1:7" ht="13.5" thickBot="1">
      <c r="A62" s="314"/>
      <c r="B62" s="315"/>
      <c r="C62" s="315"/>
      <c r="D62" s="315"/>
      <c r="E62" s="315"/>
      <c r="F62" s="315"/>
      <c r="G62" s="315"/>
    </row>
    <row r="63" spans="1:7" ht="12.75">
      <c r="A63" s="316"/>
      <c r="B63" s="317"/>
      <c r="C63" s="317"/>
      <c r="D63" s="317"/>
      <c r="E63" s="317"/>
      <c r="F63" s="317"/>
      <c r="G63" s="317"/>
    </row>
    <row r="64" spans="1:7" ht="12.75">
      <c r="A64" s="216" t="s">
        <v>272</v>
      </c>
      <c r="B64" s="283"/>
      <c r="C64" s="283"/>
      <c r="D64" s="283"/>
      <c r="E64" s="283">
        <f>IF(E27="Gereguleerde activiteit elektriciteit",(E33+E35+E37+E38+E39-E57-E58)-('T1'!F26+'T1'!F28+'T1'!F30+'T1'!F32+'T1'!F34-'T1'!F71-'T1'!F79),IF(E27="Gereguleerde activiteit gas",(E33+E35+E37+E38+E39-E57-E58)-('T1'!H26+'T1'!H28+'T1'!H30+'T1'!H32+'T1'!H34-'T1'!H71-'T1'!H79),"FALSE"))</f>
        <v>0</v>
      </c>
      <c r="F64" s="283"/>
      <c r="G64" s="283"/>
    </row>
    <row r="66" spans="1:7" ht="24.75" customHeight="1">
      <c r="A66" s="318"/>
      <c r="B66" s="753"/>
      <c r="C66" s="753"/>
      <c r="D66" s="753"/>
      <c r="E66" s="753"/>
      <c r="F66" s="753"/>
      <c r="G66" s="753"/>
    </row>
    <row r="67" spans="1:7" ht="10.5" customHeight="1">
      <c r="A67" s="318"/>
      <c r="B67" s="286"/>
      <c r="C67" s="286"/>
      <c r="D67" s="286"/>
      <c r="E67" s="286"/>
      <c r="F67" s="286"/>
      <c r="G67" s="286"/>
    </row>
    <row r="68" spans="1:7" ht="51" customHeight="1">
      <c r="A68" s="318"/>
      <c r="B68" s="754"/>
      <c r="C68" s="754"/>
      <c r="D68" s="754"/>
      <c r="E68" s="754"/>
      <c r="F68" s="754"/>
      <c r="G68" s="754"/>
    </row>
  </sheetData>
  <sheetProtection/>
  <mergeCells count="16">
    <mergeCell ref="E25:G25"/>
    <mergeCell ref="E26:G26"/>
    <mergeCell ref="E27:G27"/>
    <mergeCell ref="E28:E29"/>
    <mergeCell ref="F28:F29"/>
    <mergeCell ref="G28:G29"/>
    <mergeCell ref="A1:G1"/>
    <mergeCell ref="B66:G66"/>
    <mergeCell ref="B68:G68"/>
    <mergeCell ref="B26:D26"/>
    <mergeCell ref="B27:D27"/>
    <mergeCell ref="B25:D25"/>
    <mergeCell ref="D28:D29"/>
    <mergeCell ref="C28:C29"/>
    <mergeCell ref="B28:B29"/>
    <mergeCell ref="A21:G21"/>
  </mergeCells>
  <conditionalFormatting sqref="B41:D43">
    <cfRule type="expression" priority="31" dxfId="0" stopIfTrue="1">
      <formula>$B$27="Activiteit gas"</formula>
    </cfRule>
  </conditionalFormatting>
  <conditionalFormatting sqref="C3">
    <cfRule type="expression" priority="4" dxfId="0" stopIfTrue="1">
      <formula>$H$1="elektriciteit"</formula>
    </cfRule>
  </conditionalFormatting>
  <conditionalFormatting sqref="E41:G43">
    <cfRule type="expression" priority="3" dxfId="0" stopIfTrue="1">
      <formula>$B$27="Activiteit gas"</formula>
    </cfRule>
  </conditionalFormatting>
  <conditionalFormatting sqref="E64">
    <cfRule type="cellIs" priority="1" dxfId="11" operator="equal" stopIfTrue="1">
      <formula>0</formula>
    </cfRule>
    <cfRule type="cellIs" priority="2" dxfId="10" operator="notEqual" stopIfTrue="1">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8" scale="83" r:id="rId1"/>
  <ignoredErrors>
    <ignoredError sqref="B41:C41 E41:G41 B45:F45" formulaRange="1"/>
    <ignoredError sqref="D61" formula="1"/>
    <ignoredError sqref="D41" formula="1" formulaRange="1"/>
  </ignoredErrors>
</worksheet>
</file>

<file path=xl/worksheets/sheet16.xml><?xml version="1.0" encoding="utf-8"?>
<worksheet xmlns="http://schemas.openxmlformats.org/spreadsheetml/2006/main" xmlns:r="http://schemas.openxmlformats.org/officeDocument/2006/relationships">
  <dimension ref="A1:AE115"/>
  <sheetViews>
    <sheetView workbookViewId="0" topLeftCell="A1">
      <selection activeCell="A20" sqref="A20"/>
    </sheetView>
  </sheetViews>
  <sheetFormatPr defaultColWidth="11.421875" defaultRowHeight="12.75"/>
  <cols>
    <col min="1" max="1" width="17.57421875" style="320" customWidth="1"/>
    <col min="2" max="2" width="11.8515625" style="320" customWidth="1"/>
    <col min="3" max="10" width="17.57421875" style="320" customWidth="1"/>
    <col min="11" max="11" width="2.421875" style="320" customWidth="1"/>
    <col min="12" max="12" width="17.57421875" style="320" customWidth="1"/>
    <col min="13" max="13" width="2.00390625" style="320" customWidth="1"/>
    <col min="14" max="14" width="17.57421875" style="320" customWidth="1"/>
    <col min="15" max="15" width="22.57421875" style="320" bestFit="1" customWidth="1"/>
    <col min="16" max="16" width="14.00390625" style="320" customWidth="1"/>
    <col min="17" max="17" width="11.421875" style="320" customWidth="1"/>
    <col min="18" max="18" width="12.421875" style="320" bestFit="1" customWidth="1"/>
    <col min="19" max="16384" width="11.421875" style="320" customWidth="1"/>
  </cols>
  <sheetData>
    <row r="1" spans="1:15" ht="18.75" thickBot="1">
      <c r="A1" s="767" t="s">
        <v>515</v>
      </c>
      <c r="B1" s="768"/>
      <c r="C1" s="768"/>
      <c r="D1" s="768"/>
      <c r="E1" s="768"/>
      <c r="F1" s="768"/>
      <c r="G1" s="768"/>
      <c r="H1" s="768"/>
      <c r="I1" s="768"/>
      <c r="J1" s="768"/>
      <c r="K1" s="768"/>
      <c r="L1" s="769"/>
      <c r="M1" s="319"/>
      <c r="N1" s="319"/>
      <c r="O1" s="319"/>
    </row>
    <row r="2" spans="1:15" ht="12.75">
      <c r="A2" s="321"/>
      <c r="B2" s="321"/>
      <c r="C2" s="321"/>
      <c r="D2" s="321"/>
      <c r="E2" s="321"/>
      <c r="F2" s="321"/>
      <c r="G2" s="321"/>
      <c r="H2" s="321"/>
      <c r="I2" s="321"/>
      <c r="J2" s="321"/>
      <c r="K2" s="321"/>
      <c r="L2" s="321"/>
      <c r="M2" s="321"/>
      <c r="N2" s="321"/>
      <c r="O2" s="321"/>
    </row>
    <row r="3" spans="1:15" ht="12.75">
      <c r="A3" s="608" t="s">
        <v>419</v>
      </c>
      <c r="B3" s="321"/>
      <c r="C3" s="321"/>
      <c r="D3" s="321"/>
      <c r="E3" s="321"/>
      <c r="F3" s="321"/>
      <c r="G3" s="321"/>
      <c r="H3" s="321"/>
      <c r="I3" s="321"/>
      <c r="J3" s="321"/>
      <c r="K3" s="321"/>
      <c r="L3" s="321"/>
      <c r="M3" s="321"/>
      <c r="N3" s="321"/>
      <c r="O3" s="321"/>
    </row>
    <row r="4" spans="1:15" ht="12.75">
      <c r="A4" s="349" t="s">
        <v>438</v>
      </c>
      <c r="B4" s="321"/>
      <c r="C4" s="321"/>
      <c r="D4" s="321"/>
      <c r="E4" s="321"/>
      <c r="F4" s="321"/>
      <c r="G4" s="321"/>
      <c r="H4" s="321"/>
      <c r="I4" s="321"/>
      <c r="J4" s="321"/>
      <c r="K4" s="321"/>
      <c r="L4" s="321"/>
      <c r="M4" s="321"/>
      <c r="N4" s="321"/>
      <c r="O4" s="321"/>
    </row>
    <row r="5" spans="1:15" ht="12.75">
      <c r="A5" s="349" t="s">
        <v>512</v>
      </c>
      <c r="B5" s="321"/>
      <c r="C5" s="321"/>
      <c r="D5" s="321"/>
      <c r="E5" s="321"/>
      <c r="F5" s="321"/>
      <c r="G5" s="321"/>
      <c r="H5" s="321"/>
      <c r="I5" s="321"/>
      <c r="J5" s="321"/>
      <c r="K5" s="321"/>
      <c r="L5" s="321"/>
      <c r="M5" s="321"/>
      <c r="N5" s="321"/>
      <c r="O5" s="321"/>
    </row>
    <row r="6" spans="1:15" ht="12.75">
      <c r="A6" s="349" t="s">
        <v>511</v>
      </c>
      <c r="B6" s="321"/>
      <c r="C6" s="321"/>
      <c r="D6" s="321"/>
      <c r="E6" s="321"/>
      <c r="F6" s="321"/>
      <c r="G6" s="321"/>
      <c r="H6" s="321"/>
      <c r="I6" s="321"/>
      <c r="J6" s="321"/>
      <c r="K6" s="321"/>
      <c r="L6" s="321"/>
      <c r="M6" s="321"/>
      <c r="N6" s="321"/>
      <c r="O6" s="321"/>
    </row>
    <row r="7" spans="1:15" ht="12.75">
      <c r="A7" s="349" t="s">
        <v>420</v>
      </c>
      <c r="B7" s="321"/>
      <c r="C7" s="321"/>
      <c r="D7" s="321"/>
      <c r="E7" s="321"/>
      <c r="F7" s="321"/>
      <c r="G7" s="321"/>
      <c r="H7" s="321"/>
      <c r="I7" s="321"/>
      <c r="J7" s="321"/>
      <c r="K7" s="321"/>
      <c r="L7" s="321"/>
      <c r="M7" s="321"/>
      <c r="N7" s="321"/>
      <c r="O7" s="321"/>
    </row>
    <row r="8" spans="1:15" ht="12.75">
      <c r="A8" s="349" t="s">
        <v>421</v>
      </c>
      <c r="B8" s="321"/>
      <c r="C8" s="321"/>
      <c r="D8" s="321"/>
      <c r="E8" s="321"/>
      <c r="F8" s="321"/>
      <c r="G8" s="321"/>
      <c r="H8" s="321"/>
      <c r="I8" s="321"/>
      <c r="J8" s="321"/>
      <c r="K8" s="321"/>
      <c r="L8" s="321"/>
      <c r="M8" s="321"/>
      <c r="N8" s="321"/>
      <c r="O8" s="321"/>
    </row>
    <row r="9" spans="1:15" ht="12.75">
      <c r="A9" s="349" t="s">
        <v>422</v>
      </c>
      <c r="B9" s="321"/>
      <c r="C9" s="321"/>
      <c r="D9" s="321"/>
      <c r="E9" s="321"/>
      <c r="F9" s="321"/>
      <c r="G9" s="321"/>
      <c r="H9" s="321"/>
      <c r="I9" s="321"/>
      <c r="J9" s="321"/>
      <c r="K9" s="321"/>
      <c r="L9" s="321"/>
      <c r="M9" s="321"/>
      <c r="N9" s="321"/>
      <c r="O9" s="321"/>
    </row>
    <row r="10" spans="1:15" ht="12.75">
      <c r="A10" s="349" t="s">
        <v>423</v>
      </c>
      <c r="B10" s="321"/>
      <c r="C10" s="321"/>
      <c r="D10" s="321"/>
      <c r="E10" s="321"/>
      <c r="F10" s="321"/>
      <c r="G10" s="321"/>
      <c r="H10" s="321"/>
      <c r="I10" s="321"/>
      <c r="J10" s="321"/>
      <c r="K10" s="321"/>
      <c r="L10" s="321"/>
      <c r="M10" s="321"/>
      <c r="N10" s="321"/>
      <c r="O10" s="321"/>
    </row>
    <row r="11" spans="1:15" ht="12.75">
      <c r="A11" s="349" t="s">
        <v>424</v>
      </c>
      <c r="B11" s="321"/>
      <c r="C11" s="321"/>
      <c r="D11" s="321"/>
      <c r="E11" s="321"/>
      <c r="F11" s="321"/>
      <c r="G11" s="321"/>
      <c r="H11" s="321"/>
      <c r="I11" s="321"/>
      <c r="J11" s="321"/>
      <c r="K11" s="321"/>
      <c r="L11" s="321"/>
      <c r="M11" s="321"/>
      <c r="N11" s="321"/>
      <c r="O11" s="321"/>
    </row>
    <row r="12" spans="1:15" ht="12.75">
      <c r="A12" s="349" t="s">
        <v>425</v>
      </c>
      <c r="B12" s="321"/>
      <c r="C12" s="321"/>
      <c r="D12" s="321"/>
      <c r="E12" s="321"/>
      <c r="F12" s="321"/>
      <c r="G12" s="321"/>
      <c r="H12" s="321"/>
      <c r="I12" s="321"/>
      <c r="J12" s="321"/>
      <c r="K12" s="321"/>
      <c r="L12" s="321"/>
      <c r="M12" s="321"/>
      <c r="N12" s="321"/>
      <c r="O12" s="321"/>
    </row>
    <row r="13" spans="1:15" ht="12.75">
      <c r="A13" s="349"/>
      <c r="B13" s="321"/>
      <c r="C13" s="321"/>
      <c r="D13" s="321"/>
      <c r="E13" s="321"/>
      <c r="F13" s="321"/>
      <c r="G13" s="321"/>
      <c r="H13" s="321"/>
      <c r="I13" s="321"/>
      <c r="J13" s="321"/>
      <c r="K13" s="321"/>
      <c r="L13" s="321"/>
      <c r="M13" s="321"/>
      <c r="N13" s="321"/>
      <c r="O13" s="321"/>
    </row>
    <row r="14" spans="1:15" ht="12.75">
      <c r="A14" s="349" t="s">
        <v>513</v>
      </c>
      <c r="B14" s="321"/>
      <c r="C14" s="321"/>
      <c r="D14" s="321"/>
      <c r="E14" s="321"/>
      <c r="F14" s="321"/>
      <c r="G14" s="321"/>
      <c r="H14" s="321"/>
      <c r="I14" s="321"/>
      <c r="J14" s="321"/>
      <c r="K14" s="321"/>
      <c r="L14" s="321"/>
      <c r="M14" s="321"/>
      <c r="N14" s="321"/>
      <c r="O14" s="321"/>
    </row>
    <row r="15" spans="1:15" ht="12.75">
      <c r="A15" s="349" t="s">
        <v>514</v>
      </c>
      <c r="B15" s="321"/>
      <c r="C15" s="321"/>
      <c r="D15" s="321"/>
      <c r="E15" s="321"/>
      <c r="F15" s="321"/>
      <c r="G15" s="321"/>
      <c r="H15" s="321"/>
      <c r="I15" s="321"/>
      <c r="J15" s="321"/>
      <c r="K15" s="321"/>
      <c r="L15" s="321"/>
      <c r="M15" s="321"/>
      <c r="N15" s="321"/>
      <c r="O15" s="321"/>
    </row>
    <row r="16" spans="1:14" ht="18.75" thickBot="1">
      <c r="A16" s="322"/>
      <c r="B16" s="323"/>
      <c r="C16" s="323"/>
      <c r="D16" s="323"/>
      <c r="E16" s="323"/>
      <c r="F16" s="323"/>
      <c r="G16" s="323"/>
      <c r="H16" s="323"/>
      <c r="I16" s="323"/>
      <c r="J16" s="323"/>
      <c r="K16" s="323"/>
      <c r="L16" s="323"/>
      <c r="M16" s="324"/>
      <c r="N16" s="324"/>
    </row>
    <row r="17" spans="1:31" s="325" customFormat="1" ht="26.25" customHeight="1" thickBot="1">
      <c r="A17" s="779" t="str">
        <f>"Saldi 'niet-beheersbare' kosten (volledig netgebied "&amp;TITELBLAD!C7&amp;")"</f>
        <v>Saldi 'niet-beheersbare' kosten (volledig netgebied Naam distributienetbeheerder)</v>
      </c>
      <c r="B17" s="780"/>
      <c r="C17" s="780"/>
      <c r="D17" s="780"/>
      <c r="E17" s="780"/>
      <c r="F17" s="780"/>
      <c r="G17" s="780"/>
      <c r="H17" s="780"/>
      <c r="I17" s="780"/>
      <c r="J17" s="780"/>
      <c r="K17" s="780"/>
      <c r="L17" s="781"/>
      <c r="M17" s="324"/>
      <c r="N17" s="324"/>
      <c r="O17" s="320"/>
      <c r="P17" s="320"/>
      <c r="Q17" s="320"/>
      <c r="R17" s="320"/>
      <c r="S17" s="320"/>
      <c r="T17" s="320"/>
      <c r="U17" s="320"/>
      <c r="V17" s="320"/>
      <c r="W17" s="320"/>
      <c r="X17" s="320"/>
      <c r="Y17" s="320"/>
      <c r="Z17" s="320"/>
      <c r="AA17" s="320"/>
      <c r="AB17" s="320"/>
      <c r="AC17" s="320"/>
      <c r="AD17" s="320"/>
      <c r="AE17" s="320"/>
    </row>
    <row r="18" ht="13.5" thickBot="1"/>
    <row r="19" spans="1:31" s="325" customFormat="1" ht="13.5" thickBot="1">
      <c r="A19" s="320"/>
      <c r="B19" s="320"/>
      <c r="C19" s="782" t="s">
        <v>156</v>
      </c>
      <c r="D19" s="783"/>
      <c r="E19" s="783"/>
      <c r="F19" s="783"/>
      <c r="G19" s="783"/>
      <c r="H19" s="783"/>
      <c r="I19" s="783"/>
      <c r="J19" s="784"/>
      <c r="K19" s="320"/>
      <c r="L19" s="320"/>
      <c r="M19" s="320"/>
      <c r="N19" s="320"/>
      <c r="O19" s="320"/>
      <c r="P19" s="320"/>
      <c r="Q19" s="320"/>
      <c r="R19" s="320"/>
      <c r="S19" s="320"/>
      <c r="T19" s="320"/>
      <c r="U19" s="320"/>
      <c r="V19" s="320"/>
      <c r="W19" s="320"/>
      <c r="X19" s="320"/>
      <c r="Y19" s="320"/>
      <c r="Z19" s="320"/>
      <c r="AA19" s="320"/>
      <c r="AB19" s="320"/>
      <c r="AC19" s="320"/>
      <c r="AD19" s="320"/>
      <c r="AE19" s="320"/>
    </row>
    <row r="20" spans="1:31" s="325" customFormat="1" ht="13.5" thickBot="1">
      <c r="A20" s="320"/>
      <c r="B20" s="320"/>
      <c r="C20" s="645">
        <v>2007</v>
      </c>
      <c r="D20" s="646">
        <v>2008</v>
      </c>
      <c r="E20" s="646">
        <v>2009</v>
      </c>
      <c r="F20" s="646">
        <v>2010</v>
      </c>
      <c r="G20" s="646">
        <v>2011</v>
      </c>
      <c r="H20" s="646">
        <v>2012</v>
      </c>
      <c r="I20" s="646">
        <v>2013</v>
      </c>
      <c r="J20" s="326">
        <v>2014</v>
      </c>
      <c r="K20" s="320"/>
      <c r="L20" s="320"/>
      <c r="M20" s="320"/>
      <c r="N20" s="320"/>
      <c r="O20" s="320"/>
      <c r="P20" s="320"/>
      <c r="Q20" s="320"/>
      <c r="R20" s="320"/>
      <c r="S20" s="320"/>
      <c r="T20" s="320"/>
      <c r="U20" s="320"/>
      <c r="V20" s="320"/>
      <c r="W20" s="320"/>
      <c r="X20" s="320"/>
      <c r="Y20" s="320"/>
      <c r="Z20" s="320"/>
      <c r="AA20" s="320"/>
      <c r="AB20" s="320"/>
      <c r="AC20" s="320"/>
      <c r="AD20" s="320"/>
      <c r="AE20" s="320"/>
    </row>
    <row r="21" spans="1:31" s="325" customFormat="1" ht="13.5" thickBot="1">
      <c r="A21" s="320"/>
      <c r="B21" s="320"/>
      <c r="C21" s="647"/>
      <c r="D21" s="648"/>
      <c r="E21" s="648"/>
      <c r="F21" s="649"/>
      <c r="G21" s="649"/>
      <c r="H21" s="649"/>
      <c r="I21" s="649"/>
      <c r="J21" s="650"/>
      <c r="K21" s="320"/>
      <c r="L21" s="320"/>
      <c r="M21" s="320"/>
      <c r="N21" s="320"/>
      <c r="O21" s="320"/>
      <c r="P21" s="320"/>
      <c r="Q21" s="320"/>
      <c r="R21" s="320"/>
      <c r="S21" s="320"/>
      <c r="T21" s="320"/>
      <c r="U21" s="320"/>
      <c r="V21" s="320"/>
      <c r="W21" s="320"/>
      <c r="X21" s="320"/>
      <c r="Y21" s="320"/>
      <c r="Z21" s="320"/>
      <c r="AA21" s="320"/>
      <c r="AB21" s="320"/>
      <c r="AC21" s="320"/>
      <c r="AD21" s="320"/>
      <c r="AE21" s="320"/>
    </row>
    <row r="22" spans="3:10" ht="12.75">
      <c r="C22" s="327" t="s">
        <v>505</v>
      </c>
      <c r="F22" s="327"/>
      <c r="G22" s="328"/>
      <c r="H22" s="328"/>
      <c r="I22" s="328"/>
      <c r="J22" s="328"/>
    </row>
    <row r="23" spans="3:10" ht="12.75">
      <c r="C23" s="327" t="s">
        <v>204</v>
      </c>
      <c r="F23" s="327"/>
      <c r="G23" s="328"/>
      <c r="H23" s="328"/>
      <c r="I23" s="328"/>
      <c r="J23" s="328"/>
    </row>
    <row r="24" ht="13.5" thickBot="1">
      <c r="C24" s="329"/>
    </row>
    <row r="25" spans="1:14" ht="15.75" thickBot="1">
      <c r="A25" s="787" t="s">
        <v>78</v>
      </c>
      <c r="B25" s="788"/>
      <c r="C25" s="788"/>
      <c r="D25" s="788"/>
      <c r="E25" s="788"/>
      <c r="F25" s="788"/>
      <c r="G25" s="788"/>
      <c r="H25" s="788"/>
      <c r="I25" s="788"/>
      <c r="J25" s="788"/>
      <c r="K25" s="788"/>
      <c r="L25" s="789"/>
      <c r="M25" s="785"/>
      <c r="N25" s="785"/>
    </row>
    <row r="27" spans="3:10" ht="12.75">
      <c r="C27" s="327" t="s">
        <v>505</v>
      </c>
      <c r="F27" s="327"/>
      <c r="G27" s="328"/>
      <c r="H27" s="328"/>
      <c r="I27" s="328"/>
      <c r="J27" s="328"/>
    </row>
    <row r="28" spans="3:10" ht="12.75">
      <c r="C28" s="327" t="s">
        <v>204</v>
      </c>
      <c r="F28" s="327"/>
      <c r="G28" s="328"/>
      <c r="H28" s="328"/>
      <c r="I28" s="328"/>
      <c r="J28" s="328"/>
    </row>
    <row r="29" spans="3:12" ht="12.75">
      <c r="C29" s="776" t="s">
        <v>79</v>
      </c>
      <c r="D29" s="777"/>
      <c r="E29" s="777"/>
      <c r="F29" s="777"/>
      <c r="G29" s="777"/>
      <c r="H29" s="777"/>
      <c r="I29" s="777"/>
      <c r="J29" s="778"/>
      <c r="L29" s="330" t="s">
        <v>23</v>
      </c>
    </row>
    <row r="30" spans="1:12" ht="12.75">
      <c r="A30" s="622"/>
      <c r="B30" s="623"/>
      <c r="C30" s="331">
        <v>2007</v>
      </c>
      <c r="D30" s="331">
        <v>2008</v>
      </c>
      <c r="E30" s="331">
        <v>2009</v>
      </c>
      <c r="F30" s="331">
        <v>2010</v>
      </c>
      <c r="G30" s="331">
        <v>2011</v>
      </c>
      <c r="H30" s="331">
        <v>2012</v>
      </c>
      <c r="I30" s="331">
        <v>2013</v>
      </c>
      <c r="J30" s="331">
        <v>2014</v>
      </c>
      <c r="L30" s="332"/>
    </row>
    <row r="31" spans="1:31" s="325" customFormat="1" ht="12.75">
      <c r="A31" s="790" t="s">
        <v>339</v>
      </c>
      <c r="B31" s="335">
        <v>2007</v>
      </c>
      <c r="C31" s="42">
        <v>0</v>
      </c>
      <c r="D31" s="563"/>
      <c r="E31" s="564"/>
      <c r="F31" s="564"/>
      <c r="G31" s="564"/>
      <c r="H31" s="565"/>
      <c r="I31" s="565"/>
      <c r="J31" s="514"/>
      <c r="K31" s="333"/>
      <c r="L31" s="334">
        <f aca="true" t="shared" si="0" ref="L31:L44">SUM(C31:J31)</f>
        <v>0</v>
      </c>
      <c r="M31" s="320"/>
      <c r="N31" s="320"/>
      <c r="O31" s="320"/>
      <c r="P31" s="320"/>
      <c r="Q31" s="320"/>
      <c r="R31" s="320"/>
      <c r="S31" s="320"/>
      <c r="T31" s="320"/>
      <c r="U31" s="320"/>
      <c r="V31" s="320"/>
      <c r="W31" s="320"/>
      <c r="X31" s="320"/>
      <c r="Y31" s="320"/>
      <c r="Z31" s="320"/>
      <c r="AA31" s="320"/>
      <c r="AB31" s="320"/>
      <c r="AC31" s="320"/>
      <c r="AD31" s="320"/>
      <c r="AE31" s="320"/>
    </row>
    <row r="32" spans="1:31" s="325" customFormat="1" ht="12.75">
      <c r="A32" s="791"/>
      <c r="B32" s="335">
        <v>2008</v>
      </c>
      <c r="C32" s="42">
        <v>0</v>
      </c>
      <c r="D32" s="42">
        <v>0</v>
      </c>
      <c r="E32" s="565"/>
      <c r="F32" s="565"/>
      <c r="G32" s="565"/>
      <c r="H32" s="565"/>
      <c r="I32" s="565"/>
      <c r="J32" s="514"/>
      <c r="K32" s="333"/>
      <c r="L32" s="334">
        <f t="shared" si="0"/>
        <v>0</v>
      </c>
      <c r="M32" s="320"/>
      <c r="N32" s="320"/>
      <c r="O32" s="320"/>
      <c r="P32" s="320"/>
      <c r="Q32" s="320"/>
      <c r="R32" s="320"/>
      <c r="S32" s="320"/>
      <c r="T32" s="320"/>
      <c r="U32" s="320"/>
      <c r="V32" s="320"/>
      <c r="W32" s="320"/>
      <c r="X32" s="320"/>
      <c r="Y32" s="320"/>
      <c r="Z32" s="320"/>
      <c r="AA32" s="320"/>
      <c r="AB32" s="320"/>
      <c r="AC32" s="320"/>
      <c r="AD32" s="320"/>
      <c r="AE32" s="320"/>
    </row>
    <row r="33" spans="1:31" s="325" customFormat="1" ht="12.75">
      <c r="A33" s="791"/>
      <c r="B33" s="335">
        <v>2009</v>
      </c>
      <c r="C33" s="566"/>
      <c r="D33" s="42">
        <v>0</v>
      </c>
      <c r="E33" s="42">
        <v>0</v>
      </c>
      <c r="F33" s="565"/>
      <c r="G33" s="565"/>
      <c r="H33" s="565"/>
      <c r="I33" s="565"/>
      <c r="J33" s="514"/>
      <c r="K33" s="333"/>
      <c r="L33" s="334">
        <f t="shared" si="0"/>
        <v>0</v>
      </c>
      <c r="M33" s="320"/>
      <c r="N33" s="320"/>
      <c r="O33" s="320"/>
      <c r="P33" s="320"/>
      <c r="Q33" s="320"/>
      <c r="R33" s="320"/>
      <c r="S33" s="320"/>
      <c r="T33" s="320"/>
      <c r="U33" s="320"/>
      <c r="V33" s="320"/>
      <c r="W33" s="320"/>
      <c r="X33" s="320"/>
      <c r="Y33" s="320"/>
      <c r="Z33" s="320"/>
      <c r="AA33" s="320"/>
      <c r="AB33" s="320"/>
      <c r="AC33" s="320"/>
      <c r="AD33" s="320"/>
      <c r="AE33" s="320"/>
    </row>
    <row r="34" spans="1:31" s="325" customFormat="1" ht="12.75">
      <c r="A34" s="791"/>
      <c r="B34" s="335">
        <v>2010</v>
      </c>
      <c r="C34" s="567"/>
      <c r="D34" s="565"/>
      <c r="E34" s="42">
        <v>0</v>
      </c>
      <c r="F34" s="42">
        <v>0</v>
      </c>
      <c r="G34" s="565"/>
      <c r="H34" s="565"/>
      <c r="I34" s="565"/>
      <c r="J34" s="568"/>
      <c r="K34" s="333"/>
      <c r="L34" s="334">
        <f t="shared" si="0"/>
        <v>0</v>
      </c>
      <c r="M34" s="320"/>
      <c r="N34" s="320"/>
      <c r="O34" s="320"/>
      <c r="P34" s="320"/>
      <c r="Q34" s="320"/>
      <c r="R34" s="320"/>
      <c r="S34" s="320"/>
      <c r="T34" s="320"/>
      <c r="U34" s="320"/>
      <c r="V34" s="320"/>
      <c r="W34" s="320"/>
      <c r="X34" s="320"/>
      <c r="Y34" s="320"/>
      <c r="Z34" s="320"/>
      <c r="AA34" s="320"/>
      <c r="AB34" s="320"/>
      <c r="AC34" s="320"/>
      <c r="AD34" s="320"/>
      <c r="AE34" s="320"/>
    </row>
    <row r="35" spans="1:31" s="325" customFormat="1" ht="12.75">
      <c r="A35" s="791"/>
      <c r="B35" s="335">
        <v>2011</v>
      </c>
      <c r="C35" s="567"/>
      <c r="D35" s="565"/>
      <c r="E35" s="565"/>
      <c r="F35" s="42">
        <v>0</v>
      </c>
      <c r="G35" s="42">
        <v>0</v>
      </c>
      <c r="H35" s="565"/>
      <c r="I35" s="565"/>
      <c r="J35" s="568"/>
      <c r="K35" s="333"/>
      <c r="L35" s="334">
        <f t="shared" si="0"/>
        <v>0</v>
      </c>
      <c r="M35" s="320"/>
      <c r="N35" s="320"/>
      <c r="O35" s="320"/>
      <c r="P35" s="320"/>
      <c r="Q35" s="320"/>
      <c r="R35" s="320"/>
      <c r="S35" s="320"/>
      <c r="T35" s="320"/>
      <c r="U35" s="320"/>
      <c r="V35" s="320"/>
      <c r="W35" s="320"/>
      <c r="X35" s="320"/>
      <c r="Y35" s="320"/>
      <c r="Z35" s="320"/>
      <c r="AA35" s="320"/>
      <c r="AB35" s="320"/>
      <c r="AC35" s="320"/>
      <c r="AD35" s="320"/>
      <c r="AE35" s="320"/>
    </row>
    <row r="36" spans="1:31" s="325" customFormat="1" ht="12.75">
      <c r="A36" s="791"/>
      <c r="B36" s="335">
        <v>2012</v>
      </c>
      <c r="C36" s="567"/>
      <c r="D36" s="565"/>
      <c r="E36" s="565"/>
      <c r="F36" s="42">
        <v>0</v>
      </c>
      <c r="G36" s="42">
        <v>0</v>
      </c>
      <c r="H36" s="42">
        <v>0</v>
      </c>
      <c r="I36" s="565"/>
      <c r="J36" s="568"/>
      <c r="K36" s="333"/>
      <c r="L36" s="334">
        <f t="shared" si="0"/>
        <v>0</v>
      </c>
      <c r="M36" s="320"/>
      <c r="N36" s="320"/>
      <c r="O36" s="320"/>
      <c r="P36" s="320"/>
      <c r="Q36" s="320"/>
      <c r="R36" s="320"/>
      <c r="S36" s="320"/>
      <c r="T36" s="320"/>
      <c r="U36" s="320"/>
      <c r="V36" s="320"/>
      <c r="W36" s="320"/>
      <c r="X36" s="320"/>
      <c r="Y36" s="320"/>
      <c r="Z36" s="320"/>
      <c r="AA36" s="320"/>
      <c r="AB36" s="320"/>
      <c r="AC36" s="320"/>
      <c r="AD36" s="320"/>
      <c r="AE36" s="320"/>
    </row>
    <row r="37" spans="1:31" s="325" customFormat="1" ht="12.75">
      <c r="A37" s="791"/>
      <c r="B37" s="335">
        <v>2013</v>
      </c>
      <c r="C37" s="567"/>
      <c r="D37" s="565"/>
      <c r="E37" s="565"/>
      <c r="F37" s="42">
        <v>0</v>
      </c>
      <c r="G37" s="42">
        <v>0</v>
      </c>
      <c r="H37" s="42">
        <v>0</v>
      </c>
      <c r="I37" s="42">
        <v>0</v>
      </c>
      <c r="J37" s="568"/>
      <c r="K37" s="333"/>
      <c r="L37" s="334">
        <f t="shared" si="0"/>
        <v>0</v>
      </c>
      <c r="M37" s="320"/>
      <c r="N37" s="320"/>
      <c r="O37" s="320"/>
      <c r="P37" s="320"/>
      <c r="Q37" s="320"/>
      <c r="R37" s="320"/>
      <c r="S37" s="320"/>
      <c r="T37" s="320"/>
      <c r="U37" s="320"/>
      <c r="V37" s="320"/>
      <c r="W37" s="320"/>
      <c r="X37" s="320"/>
      <c r="Y37" s="320"/>
      <c r="Z37" s="320"/>
      <c r="AA37" s="320"/>
      <c r="AB37" s="320"/>
      <c r="AC37" s="320"/>
      <c r="AD37" s="320"/>
      <c r="AE37" s="320"/>
    </row>
    <row r="38" spans="1:31" s="325" customFormat="1" ht="12.75">
      <c r="A38" s="791"/>
      <c r="B38" s="335">
        <v>2014</v>
      </c>
      <c r="C38" s="567"/>
      <c r="D38" s="565"/>
      <c r="E38" s="565"/>
      <c r="F38" s="42">
        <v>0</v>
      </c>
      <c r="G38" s="42">
        <v>0</v>
      </c>
      <c r="H38" s="42">
        <v>0</v>
      </c>
      <c r="I38" s="42">
        <v>0</v>
      </c>
      <c r="J38" s="42">
        <v>0</v>
      </c>
      <c r="K38" s="333"/>
      <c r="L38" s="334">
        <f t="shared" si="0"/>
        <v>0</v>
      </c>
      <c r="M38" s="320"/>
      <c r="N38" s="320"/>
      <c r="O38" s="320"/>
      <c r="P38" s="320"/>
      <c r="Q38" s="320"/>
      <c r="R38" s="320"/>
      <c r="S38" s="320"/>
      <c r="T38" s="320"/>
      <c r="U38" s="320"/>
      <c r="V38" s="320"/>
      <c r="W38" s="320"/>
      <c r="X38" s="320"/>
      <c r="Y38" s="320"/>
      <c r="Z38" s="320"/>
      <c r="AA38" s="320"/>
      <c r="AB38" s="320"/>
      <c r="AC38" s="320"/>
      <c r="AD38" s="320"/>
      <c r="AE38" s="320"/>
    </row>
    <row r="39" spans="1:31" s="325" customFormat="1" ht="12.75">
      <c r="A39" s="791"/>
      <c r="B39" s="335">
        <v>2015</v>
      </c>
      <c r="C39" s="567"/>
      <c r="D39" s="565"/>
      <c r="E39" s="565"/>
      <c r="F39" s="42">
        <v>0</v>
      </c>
      <c r="G39" s="42">
        <v>0</v>
      </c>
      <c r="H39" s="42">
        <v>0</v>
      </c>
      <c r="I39" s="42">
        <v>0</v>
      </c>
      <c r="J39" s="42">
        <v>0</v>
      </c>
      <c r="K39" s="333"/>
      <c r="L39" s="334">
        <f t="shared" si="0"/>
        <v>0</v>
      </c>
      <c r="M39" s="320"/>
      <c r="N39" s="320"/>
      <c r="O39" s="320"/>
      <c r="P39" s="320"/>
      <c r="Q39" s="320"/>
      <c r="R39" s="320"/>
      <c r="S39" s="320"/>
      <c r="T39" s="320"/>
      <c r="U39" s="320"/>
      <c r="V39" s="320"/>
      <c r="W39" s="320"/>
      <c r="X39" s="320"/>
      <c r="Y39" s="320"/>
      <c r="Z39" s="320"/>
      <c r="AA39" s="320"/>
      <c r="AB39" s="320"/>
      <c r="AC39" s="320"/>
      <c r="AD39" s="320"/>
      <c r="AE39" s="320"/>
    </row>
    <row r="40" spans="1:31" s="325" customFormat="1" ht="12.75">
      <c r="A40" s="791"/>
      <c r="B40" s="335">
        <v>2016</v>
      </c>
      <c r="C40" s="567"/>
      <c r="D40" s="565"/>
      <c r="E40" s="565"/>
      <c r="F40" s="42">
        <v>0</v>
      </c>
      <c r="G40" s="42">
        <v>0</v>
      </c>
      <c r="H40" s="42">
        <v>0</v>
      </c>
      <c r="I40" s="42">
        <v>0</v>
      </c>
      <c r="J40" s="42">
        <v>0</v>
      </c>
      <c r="K40" s="333"/>
      <c r="L40" s="334">
        <f t="shared" si="0"/>
        <v>0</v>
      </c>
      <c r="M40" s="320"/>
      <c r="N40" s="320"/>
      <c r="O40" s="320"/>
      <c r="P40" s="320"/>
      <c r="Q40" s="320"/>
      <c r="R40" s="320"/>
      <c r="S40" s="320"/>
      <c r="T40" s="320"/>
      <c r="U40" s="320"/>
      <c r="V40" s="320"/>
      <c r="W40" s="320"/>
      <c r="X40" s="320"/>
      <c r="Y40" s="320"/>
      <c r="Z40" s="320"/>
      <c r="AA40" s="320"/>
      <c r="AB40" s="320"/>
      <c r="AC40" s="320"/>
      <c r="AD40" s="320"/>
      <c r="AE40" s="320"/>
    </row>
    <row r="41" spans="1:31" s="325" customFormat="1" ht="12.75">
      <c r="A41" s="791"/>
      <c r="B41" s="335">
        <v>2017</v>
      </c>
      <c r="C41" s="567"/>
      <c r="D41" s="565"/>
      <c r="E41" s="565"/>
      <c r="F41" s="42">
        <v>0</v>
      </c>
      <c r="G41" s="42">
        <v>0</v>
      </c>
      <c r="H41" s="42">
        <v>0</v>
      </c>
      <c r="I41" s="42">
        <v>0</v>
      </c>
      <c r="J41" s="42">
        <v>0</v>
      </c>
      <c r="K41" s="333"/>
      <c r="L41" s="334">
        <f t="shared" si="0"/>
        <v>0</v>
      </c>
      <c r="M41" s="320"/>
      <c r="N41" s="320"/>
      <c r="O41" s="320"/>
      <c r="P41" s="320"/>
      <c r="Q41" s="320"/>
      <c r="R41" s="320"/>
      <c r="S41" s="320"/>
      <c r="T41" s="320"/>
      <c r="U41" s="320"/>
      <c r="V41" s="320"/>
      <c r="W41" s="320"/>
      <c r="X41" s="320"/>
      <c r="Y41" s="320"/>
      <c r="Z41" s="320"/>
      <c r="AA41" s="320"/>
      <c r="AB41" s="320"/>
      <c r="AC41" s="320"/>
      <c r="AD41" s="320"/>
      <c r="AE41" s="320"/>
    </row>
    <row r="42" spans="1:31" s="325" customFormat="1" ht="12.75">
      <c r="A42" s="791"/>
      <c r="B42" s="335">
        <v>2018</v>
      </c>
      <c r="C42" s="567"/>
      <c r="D42" s="565"/>
      <c r="E42" s="565"/>
      <c r="F42" s="42">
        <v>0</v>
      </c>
      <c r="G42" s="42">
        <v>0</v>
      </c>
      <c r="H42" s="42">
        <v>0</v>
      </c>
      <c r="I42" s="42">
        <v>0</v>
      </c>
      <c r="J42" s="42">
        <v>0</v>
      </c>
      <c r="K42" s="333"/>
      <c r="L42" s="334">
        <f t="shared" si="0"/>
        <v>0</v>
      </c>
      <c r="M42" s="320"/>
      <c r="N42" s="320"/>
      <c r="O42" s="320"/>
      <c r="P42" s="320"/>
      <c r="Q42" s="320"/>
      <c r="R42" s="320"/>
      <c r="S42" s="320"/>
      <c r="T42" s="320"/>
      <c r="U42" s="320"/>
      <c r="V42" s="320"/>
      <c r="W42" s="320"/>
      <c r="X42" s="320"/>
      <c r="Y42" s="320"/>
      <c r="Z42" s="320"/>
      <c r="AA42" s="320"/>
      <c r="AB42" s="320"/>
      <c r="AC42" s="320"/>
      <c r="AD42" s="320"/>
      <c r="AE42" s="320"/>
    </row>
    <row r="43" spans="1:31" s="325" customFormat="1" ht="12.75">
      <c r="A43" s="791"/>
      <c r="B43" s="335">
        <v>2019</v>
      </c>
      <c r="C43" s="567"/>
      <c r="D43" s="565"/>
      <c r="E43" s="565"/>
      <c r="F43" s="42">
        <v>0</v>
      </c>
      <c r="G43" s="42">
        <v>0</v>
      </c>
      <c r="H43" s="42">
        <v>0</v>
      </c>
      <c r="I43" s="42">
        <v>0</v>
      </c>
      <c r="J43" s="42">
        <v>0</v>
      </c>
      <c r="K43" s="333"/>
      <c r="L43" s="334">
        <f t="shared" si="0"/>
        <v>0</v>
      </c>
      <c r="M43" s="320"/>
      <c r="N43" s="320"/>
      <c r="O43" s="320"/>
      <c r="P43" s="320"/>
      <c r="Q43" s="320"/>
      <c r="R43" s="320"/>
      <c r="S43" s="320"/>
      <c r="T43" s="320"/>
      <c r="U43" s="320"/>
      <c r="V43" s="320"/>
      <c r="W43" s="320"/>
      <c r="X43" s="320"/>
      <c r="Y43" s="320"/>
      <c r="Z43" s="320"/>
      <c r="AA43" s="320"/>
      <c r="AB43" s="320"/>
      <c r="AC43" s="320"/>
      <c r="AD43" s="320"/>
      <c r="AE43" s="320"/>
    </row>
    <row r="44" spans="1:31" s="325" customFormat="1" ht="12.75">
      <c r="A44" s="791"/>
      <c r="B44" s="335">
        <v>2020</v>
      </c>
      <c r="C44" s="567"/>
      <c r="D44" s="565"/>
      <c r="E44" s="565"/>
      <c r="F44" s="42">
        <v>0</v>
      </c>
      <c r="G44" s="42">
        <v>0</v>
      </c>
      <c r="H44" s="42">
        <v>0</v>
      </c>
      <c r="I44" s="42">
        <v>0</v>
      </c>
      <c r="J44" s="42">
        <v>0</v>
      </c>
      <c r="K44" s="333"/>
      <c r="L44" s="334">
        <f t="shared" si="0"/>
        <v>0</v>
      </c>
      <c r="M44" s="320"/>
      <c r="N44" s="320"/>
      <c r="O44" s="320"/>
      <c r="P44" s="320"/>
      <c r="Q44" s="320"/>
      <c r="R44" s="320"/>
      <c r="S44" s="320"/>
      <c r="T44" s="320"/>
      <c r="U44" s="320"/>
      <c r="V44" s="320"/>
      <c r="W44" s="320"/>
      <c r="X44" s="320"/>
      <c r="Y44" s="320"/>
      <c r="Z44" s="320"/>
      <c r="AA44" s="320"/>
      <c r="AB44" s="320"/>
      <c r="AC44" s="320"/>
      <c r="AD44" s="320"/>
      <c r="AE44" s="320"/>
    </row>
    <row r="45" spans="1:31" s="338" customFormat="1" ht="15">
      <c r="A45" s="792"/>
      <c r="B45" s="651" t="s">
        <v>9</v>
      </c>
      <c r="C45" s="652">
        <f aca="true" t="shared" si="1" ref="C45:J45">SUM(C31:C44)</f>
        <v>0</v>
      </c>
      <c r="D45" s="652">
        <f t="shared" si="1"/>
        <v>0</v>
      </c>
      <c r="E45" s="652">
        <f t="shared" si="1"/>
        <v>0</v>
      </c>
      <c r="F45" s="652">
        <f t="shared" si="1"/>
        <v>0</v>
      </c>
      <c r="G45" s="652">
        <f t="shared" si="1"/>
        <v>0</v>
      </c>
      <c r="H45" s="652">
        <f t="shared" si="1"/>
        <v>0</v>
      </c>
      <c r="I45" s="652">
        <f t="shared" si="1"/>
        <v>0</v>
      </c>
      <c r="J45" s="653">
        <f t="shared" si="1"/>
        <v>0</v>
      </c>
      <c r="K45" s="654"/>
      <c r="L45" s="653">
        <f>SUM(L31:L44)</f>
        <v>0</v>
      </c>
      <c r="M45" s="337"/>
      <c r="N45" s="337"/>
      <c r="O45" s="337"/>
      <c r="P45" s="337"/>
      <c r="Q45" s="337"/>
      <c r="R45" s="337"/>
      <c r="S45" s="337"/>
      <c r="T45" s="337"/>
      <c r="U45" s="337"/>
      <c r="V45" s="337"/>
      <c r="W45" s="337"/>
      <c r="X45" s="337"/>
      <c r="Y45" s="337"/>
      <c r="Z45" s="337"/>
      <c r="AA45" s="337"/>
      <c r="AB45" s="337"/>
      <c r="AC45" s="337"/>
      <c r="AD45" s="337"/>
      <c r="AE45" s="337"/>
    </row>
    <row r="46" spans="1:12" s="340" customFormat="1" ht="12.75">
      <c r="A46" s="339" t="s">
        <v>159</v>
      </c>
      <c r="C46" s="341">
        <f>C45+C67</f>
        <v>0</v>
      </c>
      <c r="D46" s="341">
        <f aca="true" t="shared" si="2" ref="D46:J46">D45+D67</f>
        <v>0</v>
      </c>
      <c r="E46" s="341">
        <f t="shared" si="2"/>
        <v>0</v>
      </c>
      <c r="F46" s="341">
        <f t="shared" si="2"/>
        <v>0</v>
      </c>
      <c r="G46" s="341">
        <f t="shared" si="2"/>
        <v>0</v>
      </c>
      <c r="H46" s="341">
        <f t="shared" si="2"/>
        <v>0</v>
      </c>
      <c r="I46" s="341">
        <f t="shared" si="2"/>
        <v>0</v>
      </c>
      <c r="J46" s="341">
        <f t="shared" si="2"/>
        <v>0</v>
      </c>
      <c r="K46" s="341"/>
      <c r="L46" s="341">
        <f>L45+L67</f>
        <v>0</v>
      </c>
    </row>
    <row r="47" spans="1:12" s="340" customFormat="1" ht="12.75">
      <c r="A47" s="786"/>
      <c r="B47" s="786"/>
      <c r="C47" s="341"/>
      <c r="D47" s="341"/>
      <c r="E47" s="341"/>
      <c r="F47" s="341"/>
      <c r="G47" s="341"/>
      <c r="H47" s="341"/>
      <c r="I47" s="341"/>
      <c r="J47" s="341"/>
      <c r="K47" s="341"/>
      <c r="L47" s="341"/>
    </row>
    <row r="48" spans="1:12" s="340" customFormat="1" ht="12.75">
      <c r="A48" s="342"/>
      <c r="B48" s="342"/>
      <c r="C48" s="341"/>
      <c r="D48" s="341"/>
      <c r="E48" s="341"/>
      <c r="F48" s="341"/>
      <c r="G48" s="341"/>
      <c r="H48" s="341"/>
      <c r="I48" s="341"/>
      <c r="J48" s="341"/>
      <c r="K48" s="341"/>
      <c r="L48" s="341"/>
    </row>
    <row r="49" spans="1:31" s="343" customFormat="1" ht="12.75">
      <c r="A49" s="340"/>
      <c r="B49" s="340"/>
      <c r="C49" s="624" t="s">
        <v>157</v>
      </c>
      <c r="D49" s="341"/>
      <c r="E49" s="341"/>
      <c r="F49" s="341"/>
      <c r="G49" s="341"/>
      <c r="H49" s="341"/>
      <c r="I49" s="341"/>
      <c r="J49" s="341"/>
      <c r="K49" s="340"/>
      <c r="L49" s="340"/>
      <c r="M49" s="340"/>
      <c r="N49" s="340"/>
      <c r="O49" s="340"/>
      <c r="P49" s="340"/>
      <c r="Q49" s="340"/>
      <c r="R49" s="340"/>
      <c r="S49" s="340"/>
      <c r="T49" s="340"/>
      <c r="U49" s="340"/>
      <c r="V49" s="340"/>
      <c r="W49" s="340"/>
      <c r="X49" s="340"/>
      <c r="Y49" s="340"/>
      <c r="Z49" s="340"/>
      <c r="AA49" s="340"/>
      <c r="AB49" s="340"/>
      <c r="AC49" s="340"/>
      <c r="AD49" s="340"/>
      <c r="AE49" s="340"/>
    </row>
    <row r="50" spans="1:31" s="343" customFormat="1" ht="12.75">
      <c r="A50" s="340"/>
      <c r="B50" s="340"/>
      <c r="C50" s="624" t="s">
        <v>158</v>
      </c>
      <c r="D50" s="341"/>
      <c r="E50" s="341"/>
      <c r="F50" s="341"/>
      <c r="G50" s="341"/>
      <c r="H50" s="341"/>
      <c r="I50" s="341"/>
      <c r="J50" s="341"/>
      <c r="K50" s="340"/>
      <c r="L50" s="340"/>
      <c r="M50" s="340"/>
      <c r="N50" s="340"/>
      <c r="O50" s="340"/>
      <c r="P50" s="340"/>
      <c r="Q50" s="340"/>
      <c r="R50" s="340"/>
      <c r="S50" s="340"/>
      <c r="T50" s="340"/>
      <c r="U50" s="340"/>
      <c r="V50" s="340"/>
      <c r="W50" s="340"/>
      <c r="X50" s="340"/>
      <c r="Y50" s="340"/>
      <c r="Z50" s="340"/>
      <c r="AA50" s="340"/>
      <c r="AB50" s="340"/>
      <c r="AC50" s="340"/>
      <c r="AD50" s="340"/>
      <c r="AE50" s="340"/>
    </row>
    <row r="51" spans="1:31" s="325" customFormat="1" ht="12.75">
      <c r="A51" s="320"/>
      <c r="B51" s="320"/>
      <c r="C51" s="796" t="s">
        <v>79</v>
      </c>
      <c r="D51" s="797"/>
      <c r="E51" s="797"/>
      <c r="F51" s="797"/>
      <c r="G51" s="797"/>
      <c r="H51" s="797"/>
      <c r="I51" s="797"/>
      <c r="J51" s="798"/>
      <c r="K51" s="320"/>
      <c r="L51" s="330" t="s">
        <v>23</v>
      </c>
      <c r="M51" s="320"/>
      <c r="N51" s="330" t="s">
        <v>23</v>
      </c>
      <c r="O51" s="320"/>
      <c r="P51" s="320"/>
      <c r="Q51" s="320"/>
      <c r="R51" s="320"/>
      <c r="S51" s="320"/>
      <c r="T51" s="320"/>
      <c r="U51" s="320"/>
      <c r="V51" s="320"/>
      <c r="W51" s="320"/>
      <c r="X51" s="320"/>
      <c r="Y51" s="320"/>
      <c r="Z51" s="320"/>
      <c r="AA51" s="320"/>
      <c r="AB51" s="320"/>
      <c r="AC51" s="320"/>
      <c r="AD51" s="320"/>
      <c r="AE51" s="320"/>
    </row>
    <row r="52" spans="1:31" s="325" customFormat="1" ht="12.75">
      <c r="A52" s="320"/>
      <c r="B52" s="320"/>
      <c r="C52" s="331">
        <v>2007</v>
      </c>
      <c r="D52" s="331">
        <v>2008</v>
      </c>
      <c r="E52" s="331">
        <v>2009</v>
      </c>
      <c r="F52" s="331">
        <v>2010</v>
      </c>
      <c r="G52" s="331">
        <v>2011</v>
      </c>
      <c r="H52" s="331">
        <v>2012</v>
      </c>
      <c r="I52" s="331">
        <v>2013</v>
      </c>
      <c r="J52" s="331">
        <v>2014</v>
      </c>
      <c r="K52" s="320"/>
      <c r="L52" s="332" t="s">
        <v>80</v>
      </c>
      <c r="M52" s="320"/>
      <c r="N52" s="332" t="s">
        <v>81</v>
      </c>
      <c r="O52" s="320"/>
      <c r="P52" s="320"/>
      <c r="Q52" s="320"/>
      <c r="R52" s="320"/>
      <c r="S52" s="320"/>
      <c r="T52" s="320"/>
      <c r="U52" s="320"/>
      <c r="V52" s="320"/>
      <c r="W52" s="320"/>
      <c r="X52" s="320"/>
      <c r="Y52" s="320"/>
      <c r="Z52" s="320"/>
      <c r="AA52" s="320"/>
      <c r="AB52" s="320"/>
      <c r="AC52" s="320"/>
      <c r="AD52" s="320"/>
      <c r="AE52" s="320"/>
    </row>
    <row r="53" spans="1:31" s="325" customFormat="1" ht="12.75" customHeight="1">
      <c r="A53" s="790" t="s">
        <v>348</v>
      </c>
      <c r="B53" s="335">
        <v>2007</v>
      </c>
      <c r="C53" s="569"/>
      <c r="D53" s="514"/>
      <c r="E53" s="514"/>
      <c r="F53" s="514"/>
      <c r="G53" s="514"/>
      <c r="H53" s="514"/>
      <c r="I53" s="514"/>
      <c r="J53" s="514"/>
      <c r="K53" s="333"/>
      <c r="L53" s="334">
        <f>SUM(C53:J53)</f>
        <v>0</v>
      </c>
      <c r="M53" s="333"/>
      <c r="N53" s="344">
        <f aca="true" t="shared" si="3" ref="N53:N66">SUM(L31,L53)</f>
        <v>0</v>
      </c>
      <c r="O53" s="320"/>
      <c r="P53" s="320"/>
      <c r="Q53" s="320"/>
      <c r="R53" s="320"/>
      <c r="S53" s="320"/>
      <c r="T53" s="320"/>
      <c r="U53" s="320"/>
      <c r="V53" s="320"/>
      <c r="W53" s="320"/>
      <c r="X53" s="320"/>
      <c r="Y53" s="320"/>
      <c r="Z53" s="320"/>
      <c r="AA53" s="320"/>
      <c r="AB53" s="320"/>
      <c r="AC53" s="320"/>
      <c r="AD53" s="320"/>
      <c r="AE53" s="320"/>
    </row>
    <row r="54" spans="1:31" s="325" customFormat="1" ht="12.75" customHeight="1">
      <c r="A54" s="799"/>
      <c r="B54" s="335">
        <v>2008</v>
      </c>
      <c r="C54" s="42">
        <v>0</v>
      </c>
      <c r="D54" s="514"/>
      <c r="E54" s="514"/>
      <c r="F54" s="514"/>
      <c r="G54" s="514"/>
      <c r="H54" s="514"/>
      <c r="I54" s="514"/>
      <c r="J54" s="514"/>
      <c r="K54" s="333"/>
      <c r="L54" s="334">
        <f aca="true" t="shared" si="4" ref="L54:L66">SUM(C54:J54)</f>
        <v>0</v>
      </c>
      <c r="M54" s="333"/>
      <c r="N54" s="344">
        <f t="shared" si="3"/>
        <v>0</v>
      </c>
      <c r="O54" s="320"/>
      <c r="P54" s="320"/>
      <c r="Q54" s="320"/>
      <c r="R54" s="320"/>
      <c r="S54" s="320"/>
      <c r="T54" s="320"/>
      <c r="U54" s="320"/>
      <c r="V54" s="320"/>
      <c r="W54" s="320"/>
      <c r="X54" s="320"/>
      <c r="Y54" s="320"/>
      <c r="Z54" s="320"/>
      <c r="AA54" s="320"/>
      <c r="AB54" s="320"/>
      <c r="AC54" s="320"/>
      <c r="AD54" s="320"/>
      <c r="AE54" s="320"/>
    </row>
    <row r="55" spans="1:31" s="325" customFormat="1" ht="12.75" customHeight="1">
      <c r="A55" s="799" t="s">
        <v>82</v>
      </c>
      <c r="B55" s="335">
        <v>2009</v>
      </c>
      <c r="C55" s="42">
        <v>0</v>
      </c>
      <c r="D55" s="42">
        <v>0</v>
      </c>
      <c r="E55" s="514"/>
      <c r="F55" s="514"/>
      <c r="G55" s="514"/>
      <c r="H55" s="514"/>
      <c r="I55" s="514"/>
      <c r="J55" s="514"/>
      <c r="K55" s="333"/>
      <c r="L55" s="334">
        <f t="shared" si="4"/>
        <v>0</v>
      </c>
      <c r="M55" s="333"/>
      <c r="N55" s="344">
        <f t="shared" si="3"/>
        <v>0</v>
      </c>
      <c r="O55" s="320"/>
      <c r="P55" s="320"/>
      <c r="Q55" s="320"/>
      <c r="R55" s="320"/>
      <c r="S55" s="320"/>
      <c r="T55" s="320"/>
      <c r="U55" s="320"/>
      <c r="V55" s="320"/>
      <c r="W55" s="320"/>
      <c r="X55" s="320"/>
      <c r="Y55" s="320"/>
      <c r="Z55" s="320"/>
      <c r="AA55" s="320"/>
      <c r="AB55" s="320"/>
      <c r="AC55" s="320"/>
      <c r="AD55" s="320"/>
      <c r="AE55" s="320"/>
    </row>
    <row r="56" spans="1:31" s="325" customFormat="1" ht="12.75" customHeight="1">
      <c r="A56" s="799"/>
      <c r="B56" s="335">
        <v>2010</v>
      </c>
      <c r="C56" s="42">
        <v>0</v>
      </c>
      <c r="D56" s="42">
        <v>0</v>
      </c>
      <c r="E56" s="42">
        <v>0</v>
      </c>
      <c r="F56" s="514"/>
      <c r="G56" s="514"/>
      <c r="H56" s="514"/>
      <c r="I56" s="514"/>
      <c r="J56" s="514"/>
      <c r="K56" s="333"/>
      <c r="L56" s="334">
        <f t="shared" si="4"/>
        <v>0</v>
      </c>
      <c r="M56" s="333"/>
      <c r="N56" s="344">
        <f t="shared" si="3"/>
        <v>0</v>
      </c>
      <c r="O56" s="320"/>
      <c r="P56" s="320"/>
      <c r="Q56" s="320"/>
      <c r="R56" s="320"/>
      <c r="S56" s="320"/>
      <c r="T56" s="320"/>
      <c r="U56" s="320"/>
      <c r="V56" s="320"/>
      <c r="W56" s="320"/>
      <c r="X56" s="320"/>
      <c r="Y56" s="320"/>
      <c r="Z56" s="320"/>
      <c r="AA56" s="320"/>
      <c r="AB56" s="320"/>
      <c r="AC56" s="320"/>
      <c r="AD56" s="320"/>
      <c r="AE56" s="320"/>
    </row>
    <row r="57" spans="1:31" s="325" customFormat="1" ht="12.75" customHeight="1">
      <c r="A57" s="799" t="s">
        <v>83</v>
      </c>
      <c r="B57" s="335">
        <v>2011</v>
      </c>
      <c r="C57" s="42">
        <v>0</v>
      </c>
      <c r="D57" s="42">
        <v>0</v>
      </c>
      <c r="E57" s="42">
        <v>0</v>
      </c>
      <c r="F57" s="42">
        <v>0</v>
      </c>
      <c r="G57" s="514"/>
      <c r="H57" s="514"/>
      <c r="I57" s="514"/>
      <c r="J57" s="514"/>
      <c r="K57" s="333"/>
      <c r="L57" s="334">
        <f t="shared" si="4"/>
        <v>0</v>
      </c>
      <c r="M57" s="333"/>
      <c r="N57" s="344">
        <f t="shared" si="3"/>
        <v>0</v>
      </c>
      <c r="O57" s="320"/>
      <c r="P57" s="320"/>
      <c r="Q57" s="320"/>
      <c r="R57" s="320"/>
      <c r="S57" s="320"/>
      <c r="T57" s="320"/>
      <c r="U57" s="320"/>
      <c r="V57" s="320"/>
      <c r="W57" s="320"/>
      <c r="X57" s="320"/>
      <c r="Y57" s="320"/>
      <c r="Z57" s="320"/>
      <c r="AA57" s="320"/>
      <c r="AB57" s="320"/>
      <c r="AC57" s="320"/>
      <c r="AD57" s="320"/>
      <c r="AE57" s="320"/>
    </row>
    <row r="58" spans="1:31" s="325" customFormat="1" ht="12.75" customHeight="1">
      <c r="A58" s="799"/>
      <c r="B58" s="335">
        <v>2012</v>
      </c>
      <c r="C58" s="42">
        <v>0</v>
      </c>
      <c r="D58" s="42">
        <v>0</v>
      </c>
      <c r="E58" s="42">
        <v>0</v>
      </c>
      <c r="F58" s="42">
        <v>0</v>
      </c>
      <c r="G58" s="42">
        <v>0</v>
      </c>
      <c r="H58" s="514"/>
      <c r="I58" s="514"/>
      <c r="J58" s="514"/>
      <c r="K58" s="333"/>
      <c r="L58" s="334">
        <f t="shared" si="4"/>
        <v>0</v>
      </c>
      <c r="M58" s="333"/>
      <c r="N58" s="344">
        <f t="shared" si="3"/>
        <v>0</v>
      </c>
      <c r="O58" s="329"/>
      <c r="P58" s="320"/>
      <c r="Q58" s="320"/>
      <c r="R58" s="320"/>
      <c r="S58" s="320"/>
      <c r="T58" s="320"/>
      <c r="U58" s="320"/>
      <c r="V58" s="320"/>
      <c r="W58" s="320"/>
      <c r="X58" s="320"/>
      <c r="Y58" s="320"/>
      <c r="Z58" s="320"/>
      <c r="AA58" s="320"/>
      <c r="AB58" s="320"/>
      <c r="AC58" s="320"/>
      <c r="AD58" s="320"/>
      <c r="AE58" s="320"/>
    </row>
    <row r="59" spans="1:31" s="325" customFormat="1" ht="12.75" customHeight="1">
      <c r="A59" s="799" t="s">
        <v>84</v>
      </c>
      <c r="B59" s="335">
        <v>2013</v>
      </c>
      <c r="C59" s="42">
        <v>0</v>
      </c>
      <c r="D59" s="42">
        <v>0</v>
      </c>
      <c r="E59" s="42">
        <v>0</v>
      </c>
      <c r="F59" s="42">
        <v>0</v>
      </c>
      <c r="G59" s="42">
        <v>0</v>
      </c>
      <c r="H59" s="42">
        <v>0</v>
      </c>
      <c r="I59" s="514"/>
      <c r="J59" s="514"/>
      <c r="K59" s="333"/>
      <c r="L59" s="334">
        <f t="shared" si="4"/>
        <v>0</v>
      </c>
      <c r="M59" s="333"/>
      <c r="N59" s="344">
        <f t="shared" si="3"/>
        <v>0</v>
      </c>
      <c r="O59" s="329" t="s">
        <v>85</v>
      </c>
      <c r="P59" s="320"/>
      <c r="Q59" s="320"/>
      <c r="R59" s="320"/>
      <c r="S59" s="320"/>
      <c r="T59" s="320"/>
      <c r="U59" s="320"/>
      <c r="V59" s="320"/>
      <c r="W59" s="320"/>
      <c r="X59" s="320"/>
      <c r="Y59" s="320"/>
      <c r="Z59" s="320"/>
      <c r="AA59" s="320"/>
      <c r="AB59" s="320"/>
      <c r="AC59" s="320"/>
      <c r="AD59" s="320"/>
      <c r="AE59" s="320"/>
    </row>
    <row r="60" spans="1:31" s="325" customFormat="1" ht="12.75" customHeight="1">
      <c r="A60" s="799"/>
      <c r="B60" s="335">
        <v>2014</v>
      </c>
      <c r="C60" s="42">
        <v>0</v>
      </c>
      <c r="D60" s="42">
        <v>0</v>
      </c>
      <c r="E60" s="42">
        <v>0</v>
      </c>
      <c r="F60" s="42">
        <v>0</v>
      </c>
      <c r="G60" s="42">
        <v>0</v>
      </c>
      <c r="H60" s="42">
        <v>0</v>
      </c>
      <c r="I60" s="42">
        <v>0</v>
      </c>
      <c r="J60" s="514"/>
      <c r="K60" s="333"/>
      <c r="L60" s="334">
        <f t="shared" si="4"/>
        <v>0</v>
      </c>
      <c r="M60" s="333"/>
      <c r="N60" s="344">
        <f t="shared" si="3"/>
        <v>0</v>
      </c>
      <c r="O60" s="329" t="s">
        <v>86</v>
      </c>
      <c r="P60" s="320"/>
      <c r="Q60" s="320"/>
      <c r="R60" s="320"/>
      <c r="S60" s="320"/>
      <c r="T60" s="320"/>
      <c r="U60" s="320"/>
      <c r="V60" s="320"/>
      <c r="W60" s="320"/>
      <c r="X60" s="320"/>
      <c r="Y60" s="320"/>
      <c r="Z60" s="320"/>
      <c r="AA60" s="320"/>
      <c r="AB60" s="320"/>
      <c r="AC60" s="320"/>
      <c r="AD60" s="320"/>
      <c r="AE60" s="320"/>
    </row>
    <row r="61" spans="1:31" s="325" customFormat="1" ht="12.75" customHeight="1">
      <c r="A61" s="799" t="s">
        <v>87</v>
      </c>
      <c r="B61" s="335">
        <v>2015</v>
      </c>
      <c r="C61" s="42">
        <v>0</v>
      </c>
      <c r="D61" s="42">
        <v>0</v>
      </c>
      <c r="E61" s="42">
        <v>0</v>
      </c>
      <c r="F61" s="42">
        <v>0</v>
      </c>
      <c r="G61" s="42">
        <v>0</v>
      </c>
      <c r="H61" s="42">
        <v>0</v>
      </c>
      <c r="I61" s="42">
        <v>0</v>
      </c>
      <c r="J61" s="42">
        <v>0</v>
      </c>
      <c r="K61" s="333"/>
      <c r="L61" s="334">
        <f t="shared" si="4"/>
        <v>0</v>
      </c>
      <c r="M61" s="333"/>
      <c r="N61" s="344">
        <f t="shared" si="3"/>
        <v>0</v>
      </c>
      <c r="O61" s="320"/>
      <c r="P61" s="320"/>
      <c r="Q61" s="320"/>
      <c r="R61" s="320"/>
      <c r="S61" s="320"/>
      <c r="T61" s="320"/>
      <c r="U61" s="320"/>
      <c r="V61" s="320"/>
      <c r="W61" s="320"/>
      <c r="X61" s="320"/>
      <c r="Y61" s="320"/>
      <c r="Z61" s="320"/>
      <c r="AA61" s="320"/>
      <c r="AB61" s="320"/>
      <c r="AC61" s="320"/>
      <c r="AD61" s="320"/>
      <c r="AE61" s="320"/>
    </row>
    <row r="62" spans="1:31" s="325" customFormat="1" ht="12.75" customHeight="1">
      <c r="A62" s="799"/>
      <c r="B62" s="335">
        <v>2016</v>
      </c>
      <c r="C62" s="42">
        <v>0</v>
      </c>
      <c r="D62" s="42">
        <v>0</v>
      </c>
      <c r="E62" s="42">
        <v>0</v>
      </c>
      <c r="F62" s="42">
        <v>0</v>
      </c>
      <c r="G62" s="42">
        <v>0</v>
      </c>
      <c r="H62" s="42">
        <v>0</v>
      </c>
      <c r="I62" s="42">
        <v>0</v>
      </c>
      <c r="J62" s="42">
        <v>0</v>
      </c>
      <c r="K62" s="333"/>
      <c r="L62" s="334">
        <f t="shared" si="4"/>
        <v>0</v>
      </c>
      <c r="M62" s="333"/>
      <c r="N62" s="344">
        <f t="shared" si="3"/>
        <v>0</v>
      </c>
      <c r="O62" s="320"/>
      <c r="P62" s="320"/>
      <c r="Q62" s="320"/>
      <c r="R62" s="320"/>
      <c r="S62" s="320"/>
      <c r="T62" s="320"/>
      <c r="U62" s="320"/>
      <c r="V62" s="320"/>
      <c r="W62" s="320"/>
      <c r="X62" s="320"/>
      <c r="Y62" s="320"/>
      <c r="Z62" s="320"/>
      <c r="AA62" s="320"/>
      <c r="AB62" s="320"/>
      <c r="AC62" s="320"/>
      <c r="AD62" s="320"/>
      <c r="AE62" s="320"/>
    </row>
    <row r="63" spans="1:31" s="325" customFormat="1" ht="12.75">
      <c r="A63" s="799"/>
      <c r="B63" s="335">
        <v>2017</v>
      </c>
      <c r="C63" s="567"/>
      <c r="D63" s="565"/>
      <c r="E63" s="565"/>
      <c r="F63" s="42">
        <v>0</v>
      </c>
      <c r="G63" s="42">
        <v>0</v>
      </c>
      <c r="H63" s="42">
        <v>0</v>
      </c>
      <c r="I63" s="42">
        <v>0</v>
      </c>
      <c r="J63" s="42">
        <v>0</v>
      </c>
      <c r="K63" s="333"/>
      <c r="L63" s="334">
        <f t="shared" si="4"/>
        <v>0</v>
      </c>
      <c r="M63" s="320"/>
      <c r="N63" s="344">
        <f t="shared" si="3"/>
        <v>0</v>
      </c>
      <c r="O63" s="320"/>
      <c r="P63" s="320"/>
      <c r="Q63" s="320"/>
      <c r="R63" s="320"/>
      <c r="S63" s="320"/>
      <c r="T63" s="320"/>
      <c r="U63" s="320"/>
      <c r="V63" s="320"/>
      <c r="W63" s="320"/>
      <c r="X63" s="320"/>
      <c r="Y63" s="320"/>
      <c r="Z63" s="320"/>
      <c r="AA63" s="320"/>
      <c r="AB63" s="320"/>
      <c r="AC63" s="320"/>
      <c r="AD63" s="320"/>
      <c r="AE63" s="320"/>
    </row>
    <row r="64" spans="1:31" s="325" customFormat="1" ht="12.75">
      <c r="A64" s="799"/>
      <c r="B64" s="335">
        <v>2018</v>
      </c>
      <c r="C64" s="567"/>
      <c r="D64" s="565"/>
      <c r="E64" s="565"/>
      <c r="F64" s="42">
        <v>0</v>
      </c>
      <c r="G64" s="42">
        <v>0</v>
      </c>
      <c r="H64" s="42">
        <v>0</v>
      </c>
      <c r="I64" s="42">
        <v>0</v>
      </c>
      <c r="J64" s="42">
        <v>0</v>
      </c>
      <c r="K64" s="333"/>
      <c r="L64" s="334">
        <f t="shared" si="4"/>
        <v>0</v>
      </c>
      <c r="M64" s="320"/>
      <c r="N64" s="344">
        <f t="shared" si="3"/>
        <v>0</v>
      </c>
      <c r="O64" s="320"/>
      <c r="P64" s="320"/>
      <c r="Q64" s="320"/>
      <c r="R64" s="320"/>
      <c r="S64" s="320"/>
      <c r="T64" s="320"/>
      <c r="U64" s="320"/>
      <c r="V64" s="320"/>
      <c r="W64" s="320"/>
      <c r="X64" s="320"/>
      <c r="Y64" s="320"/>
      <c r="Z64" s="320"/>
      <c r="AA64" s="320"/>
      <c r="AB64" s="320"/>
      <c r="AC64" s="320"/>
      <c r="AD64" s="320"/>
      <c r="AE64" s="320"/>
    </row>
    <row r="65" spans="1:31" s="325" customFormat="1" ht="12.75">
      <c r="A65" s="799"/>
      <c r="B65" s="335">
        <v>2019</v>
      </c>
      <c r="C65" s="567"/>
      <c r="D65" s="565"/>
      <c r="E65" s="565"/>
      <c r="F65" s="42">
        <v>0</v>
      </c>
      <c r="G65" s="42">
        <v>0</v>
      </c>
      <c r="H65" s="42">
        <v>0</v>
      </c>
      <c r="I65" s="42">
        <v>0</v>
      </c>
      <c r="J65" s="42">
        <v>0</v>
      </c>
      <c r="K65" s="333"/>
      <c r="L65" s="334">
        <f t="shared" si="4"/>
        <v>0</v>
      </c>
      <c r="M65" s="320"/>
      <c r="N65" s="344">
        <f t="shared" si="3"/>
        <v>0</v>
      </c>
      <c r="O65" s="320"/>
      <c r="P65" s="320"/>
      <c r="Q65" s="320"/>
      <c r="R65" s="320"/>
      <c r="S65" s="320"/>
      <c r="T65" s="320"/>
      <c r="U65" s="320"/>
      <c r="V65" s="320"/>
      <c r="W65" s="320"/>
      <c r="X65" s="320"/>
      <c r="Y65" s="320"/>
      <c r="Z65" s="320"/>
      <c r="AA65" s="320"/>
      <c r="AB65" s="320"/>
      <c r="AC65" s="320"/>
      <c r="AD65" s="320"/>
      <c r="AE65" s="320"/>
    </row>
    <row r="66" spans="1:31" s="325" customFormat="1" ht="12.75">
      <c r="A66" s="799"/>
      <c r="B66" s="335">
        <v>2020</v>
      </c>
      <c r="C66" s="567"/>
      <c r="D66" s="565"/>
      <c r="E66" s="565"/>
      <c r="F66" s="42">
        <v>0</v>
      </c>
      <c r="G66" s="42">
        <v>0</v>
      </c>
      <c r="H66" s="42">
        <v>0</v>
      </c>
      <c r="I66" s="42">
        <v>0</v>
      </c>
      <c r="J66" s="42">
        <v>0</v>
      </c>
      <c r="K66" s="333"/>
      <c r="L66" s="334">
        <f t="shared" si="4"/>
        <v>0</v>
      </c>
      <c r="M66" s="320"/>
      <c r="N66" s="344">
        <f t="shared" si="3"/>
        <v>0</v>
      </c>
      <c r="O66" s="320"/>
      <c r="P66" s="320"/>
      <c r="Q66" s="320"/>
      <c r="R66" s="320"/>
      <c r="S66" s="320"/>
      <c r="T66" s="320"/>
      <c r="U66" s="320"/>
      <c r="V66" s="320"/>
      <c r="W66" s="320"/>
      <c r="X66" s="320"/>
      <c r="Y66" s="320"/>
      <c r="Z66" s="320"/>
      <c r="AA66" s="320"/>
      <c r="AB66" s="320"/>
      <c r="AC66" s="320"/>
      <c r="AD66" s="320"/>
      <c r="AE66" s="320"/>
    </row>
    <row r="67" spans="1:31" s="338" customFormat="1" ht="15">
      <c r="A67" s="800"/>
      <c r="B67" s="651" t="s">
        <v>9</v>
      </c>
      <c r="C67" s="655">
        <f>SUM(C53:C66)</f>
        <v>0</v>
      </c>
      <c r="D67" s="655">
        <f aca="true" t="shared" si="5" ref="D67:J67">SUM(D53:D66)</f>
        <v>0</v>
      </c>
      <c r="E67" s="655">
        <f t="shared" si="5"/>
        <v>0</v>
      </c>
      <c r="F67" s="655">
        <f t="shared" si="5"/>
        <v>0</v>
      </c>
      <c r="G67" s="655">
        <f t="shared" si="5"/>
        <v>0</v>
      </c>
      <c r="H67" s="655">
        <f t="shared" si="5"/>
        <v>0</v>
      </c>
      <c r="I67" s="655">
        <f t="shared" si="5"/>
        <v>0</v>
      </c>
      <c r="J67" s="656">
        <f t="shared" si="5"/>
        <v>0</v>
      </c>
      <c r="K67" s="657"/>
      <c r="L67" s="344">
        <f>SUM(L53:L66)</f>
        <v>0</v>
      </c>
      <c r="M67" s="654"/>
      <c r="N67" s="344">
        <f>SUM(N53:N66)</f>
        <v>0</v>
      </c>
      <c r="O67" s="337"/>
      <c r="P67" s="337"/>
      <c r="Q67" s="337"/>
      <c r="R67" s="337"/>
      <c r="S67" s="337"/>
      <c r="T67" s="337"/>
      <c r="U67" s="337"/>
      <c r="V67" s="337"/>
      <c r="W67" s="337"/>
      <c r="X67" s="337"/>
      <c r="Y67" s="337"/>
      <c r="Z67" s="337"/>
      <c r="AA67" s="337"/>
      <c r="AB67" s="337"/>
      <c r="AC67" s="337"/>
      <c r="AD67" s="337"/>
      <c r="AE67" s="337"/>
    </row>
    <row r="68" ht="12.75">
      <c r="A68" s="624"/>
    </row>
    <row r="69" ht="12.75">
      <c r="A69" s="624"/>
    </row>
    <row r="70" spans="1:31" s="343" customFormat="1" ht="12.75">
      <c r="A70" s="340"/>
      <c r="B70" s="340"/>
      <c r="C70" s="341"/>
      <c r="D70" s="341"/>
      <c r="E70" s="341"/>
      <c r="F70" s="341"/>
      <c r="G70" s="341"/>
      <c r="H70" s="341"/>
      <c r="I70" s="341"/>
      <c r="J70" s="341"/>
      <c r="K70" s="340"/>
      <c r="L70" s="340"/>
      <c r="M70" s="340"/>
      <c r="N70" s="340"/>
      <c r="O70" s="340"/>
      <c r="P70" s="340"/>
      <c r="Q70" s="340"/>
      <c r="R70" s="340"/>
      <c r="S70" s="340"/>
      <c r="T70" s="340"/>
      <c r="U70" s="340"/>
      <c r="V70" s="340"/>
      <c r="W70" s="340"/>
      <c r="X70" s="340"/>
      <c r="Y70" s="340"/>
      <c r="Z70" s="340"/>
      <c r="AA70" s="340"/>
      <c r="AB70" s="340"/>
      <c r="AC70" s="340"/>
      <c r="AD70" s="340"/>
      <c r="AE70" s="340"/>
    </row>
    <row r="71" spans="3:12" s="340" customFormat="1" ht="12.75">
      <c r="C71" s="341"/>
      <c r="D71" s="341"/>
      <c r="E71" s="341"/>
      <c r="F71" s="341"/>
      <c r="G71" s="341"/>
      <c r="H71" s="341"/>
      <c r="I71" s="341"/>
      <c r="J71" s="341"/>
      <c r="K71" s="341"/>
      <c r="L71" s="341"/>
    </row>
    <row r="72" ht="13.5" thickBot="1"/>
    <row r="73" spans="1:31" s="325" customFormat="1" ht="13.5" thickBot="1">
      <c r="A73" s="773" t="s">
        <v>88</v>
      </c>
      <c r="B73" s="774"/>
      <c r="C73" s="774"/>
      <c r="D73" s="774"/>
      <c r="E73" s="774"/>
      <c r="F73" s="774"/>
      <c r="G73" s="774"/>
      <c r="H73" s="774"/>
      <c r="I73" s="774"/>
      <c r="J73" s="774"/>
      <c r="K73" s="774"/>
      <c r="L73" s="775"/>
      <c r="N73" s="320"/>
      <c r="O73" s="320"/>
      <c r="P73" s="320"/>
      <c r="Q73" s="320"/>
      <c r="R73" s="320"/>
      <c r="S73" s="320"/>
      <c r="T73" s="320"/>
      <c r="U73" s="320"/>
      <c r="V73" s="320"/>
      <c r="W73" s="320"/>
      <c r="X73" s="320"/>
      <c r="Y73" s="320"/>
      <c r="Z73" s="320"/>
      <c r="AA73" s="320"/>
      <c r="AB73" s="320"/>
      <c r="AC73" s="320"/>
      <c r="AD73" s="320"/>
      <c r="AE73" s="320"/>
    </row>
    <row r="75" spans="3:10" ht="12.75">
      <c r="C75" s="776" t="s">
        <v>89</v>
      </c>
      <c r="D75" s="777"/>
      <c r="E75" s="777"/>
      <c r="F75" s="777"/>
      <c r="G75" s="777"/>
      <c r="H75" s="777"/>
      <c r="I75" s="777"/>
      <c r="J75" s="778"/>
    </row>
    <row r="76" spans="3:12" ht="12.75">
      <c r="C76" s="331">
        <v>2007</v>
      </c>
      <c r="D76" s="331">
        <v>2008</v>
      </c>
      <c r="E76" s="331">
        <v>2009</v>
      </c>
      <c r="F76" s="331">
        <v>2010</v>
      </c>
      <c r="G76" s="331">
        <v>2011</v>
      </c>
      <c r="H76" s="331">
        <v>2012</v>
      </c>
      <c r="I76" s="331">
        <v>2013</v>
      </c>
      <c r="J76" s="331">
        <v>2014</v>
      </c>
      <c r="L76" s="346" t="s">
        <v>23</v>
      </c>
    </row>
    <row r="77" spans="1:12" ht="12.75">
      <c r="A77" s="770" t="s">
        <v>90</v>
      </c>
      <c r="B77" s="335">
        <v>2007</v>
      </c>
      <c r="C77" s="347">
        <f>+C31+C53</f>
        <v>0</v>
      </c>
      <c r="D77" s="514"/>
      <c r="E77" s="514"/>
      <c r="F77" s="514"/>
      <c r="G77" s="514"/>
      <c r="H77" s="514"/>
      <c r="I77" s="514"/>
      <c r="J77" s="514"/>
      <c r="L77" s="348">
        <f aca="true" t="shared" si="6" ref="L77:L90">SUM(C77:J77)</f>
        <v>0</v>
      </c>
    </row>
    <row r="78" spans="1:12" ht="12.75">
      <c r="A78" s="771"/>
      <c r="B78" s="335">
        <v>2008</v>
      </c>
      <c r="C78" s="347">
        <f>+C77+C32+C54</f>
        <v>0</v>
      </c>
      <c r="D78" s="347">
        <f>+D32+D54</f>
        <v>0</v>
      </c>
      <c r="E78" s="515"/>
      <c r="F78" s="515"/>
      <c r="G78" s="515"/>
      <c r="H78" s="515"/>
      <c r="I78" s="515"/>
      <c r="J78" s="514"/>
      <c r="L78" s="348">
        <f t="shared" si="6"/>
        <v>0</v>
      </c>
    </row>
    <row r="79" spans="1:12" ht="12.75">
      <c r="A79" s="771"/>
      <c r="B79" s="335">
        <v>2009</v>
      </c>
      <c r="C79" s="347">
        <f>+C78+C33+C55</f>
        <v>0</v>
      </c>
      <c r="D79" s="347">
        <f aca="true" t="shared" si="7" ref="D79:D85">+D78+D33+D55</f>
        <v>0</v>
      </c>
      <c r="E79" s="347">
        <f>+E33+E55</f>
        <v>0</v>
      </c>
      <c r="F79" s="515"/>
      <c r="G79" s="515"/>
      <c r="H79" s="515"/>
      <c r="I79" s="515"/>
      <c r="J79" s="514"/>
      <c r="L79" s="348">
        <f t="shared" si="6"/>
        <v>0</v>
      </c>
    </row>
    <row r="80" spans="1:12" ht="12.75">
      <c r="A80" s="771"/>
      <c r="B80" s="335">
        <v>2010</v>
      </c>
      <c r="C80" s="516"/>
      <c r="D80" s="347">
        <f t="shared" si="7"/>
        <v>0</v>
      </c>
      <c r="E80" s="347">
        <f aca="true" t="shared" si="8" ref="E80:E85">+E79+E34+E56</f>
        <v>0</v>
      </c>
      <c r="F80" s="347">
        <f>+F34+F56</f>
        <v>0</v>
      </c>
      <c r="G80" s="515"/>
      <c r="H80" s="515"/>
      <c r="I80" s="515"/>
      <c r="J80" s="514"/>
      <c r="L80" s="348">
        <f t="shared" si="6"/>
        <v>0</v>
      </c>
    </row>
    <row r="81" spans="1:12" ht="12.75">
      <c r="A81" s="771"/>
      <c r="B81" s="335">
        <v>2011</v>
      </c>
      <c r="C81" s="516"/>
      <c r="D81" s="347">
        <f t="shared" si="7"/>
        <v>0</v>
      </c>
      <c r="E81" s="347">
        <f t="shared" si="8"/>
        <v>0</v>
      </c>
      <c r="F81" s="347">
        <f>+F80+F35+F57</f>
        <v>0</v>
      </c>
      <c r="G81" s="347">
        <f>+G35+G57</f>
        <v>0</v>
      </c>
      <c r="H81" s="515"/>
      <c r="I81" s="515"/>
      <c r="J81" s="514"/>
      <c r="L81" s="348">
        <f t="shared" si="6"/>
        <v>0</v>
      </c>
    </row>
    <row r="82" spans="1:12" ht="12.75">
      <c r="A82" s="771"/>
      <c r="B82" s="335">
        <v>2012</v>
      </c>
      <c r="C82" s="516"/>
      <c r="D82" s="347">
        <f t="shared" si="7"/>
        <v>0</v>
      </c>
      <c r="E82" s="347">
        <f t="shared" si="8"/>
        <v>0</v>
      </c>
      <c r="F82" s="347">
        <f>+F81+F36+F58</f>
        <v>0</v>
      </c>
      <c r="G82" s="347">
        <f>+G81+G36+G58</f>
        <v>0</v>
      </c>
      <c r="H82" s="347">
        <f>+H36+H58</f>
        <v>0</v>
      </c>
      <c r="I82" s="515"/>
      <c r="J82" s="514"/>
      <c r="L82" s="348">
        <f t="shared" si="6"/>
        <v>0</v>
      </c>
    </row>
    <row r="83" spans="1:12" ht="12.75">
      <c r="A83" s="771"/>
      <c r="B83" s="335">
        <v>2013</v>
      </c>
      <c r="C83" s="516"/>
      <c r="D83" s="347">
        <f t="shared" si="7"/>
        <v>0</v>
      </c>
      <c r="E83" s="347">
        <f t="shared" si="8"/>
        <v>0</v>
      </c>
      <c r="F83" s="347">
        <f>+F82+F37+F59</f>
        <v>0</v>
      </c>
      <c r="G83" s="347">
        <f>+G82+G37+G59</f>
        <v>0</v>
      </c>
      <c r="H83" s="347">
        <f>+H82+H37+H59</f>
        <v>0</v>
      </c>
      <c r="I83" s="347">
        <f>+I37+I59</f>
        <v>0</v>
      </c>
      <c r="J83" s="514"/>
      <c r="L83" s="348">
        <f t="shared" si="6"/>
        <v>0</v>
      </c>
    </row>
    <row r="84" spans="1:12" ht="12.75">
      <c r="A84" s="771"/>
      <c r="B84" s="335">
        <v>2014</v>
      </c>
      <c r="C84" s="516"/>
      <c r="D84" s="347">
        <f t="shared" si="7"/>
        <v>0</v>
      </c>
      <c r="E84" s="347">
        <f t="shared" si="8"/>
        <v>0</v>
      </c>
      <c r="F84" s="347">
        <f>+F83+F38+F60</f>
        <v>0</v>
      </c>
      <c r="G84" s="347">
        <f>+G83+G38+G60</f>
        <v>0</v>
      </c>
      <c r="H84" s="347">
        <f>+H83+H38+H60</f>
        <v>0</v>
      </c>
      <c r="I84" s="347">
        <f>+I83+I38+I60</f>
        <v>0</v>
      </c>
      <c r="J84" s="347">
        <f>+J38+J60</f>
        <v>0</v>
      </c>
      <c r="L84" s="348">
        <f t="shared" si="6"/>
        <v>0</v>
      </c>
    </row>
    <row r="85" spans="1:12" ht="12.75">
      <c r="A85" s="771"/>
      <c r="B85" s="335">
        <v>2015</v>
      </c>
      <c r="C85" s="516"/>
      <c r="D85" s="347">
        <f t="shared" si="7"/>
        <v>0</v>
      </c>
      <c r="E85" s="347">
        <f t="shared" si="8"/>
        <v>0</v>
      </c>
      <c r="F85" s="347">
        <f>+F84+F39+F61</f>
        <v>0</v>
      </c>
      <c r="G85" s="347">
        <f>+G84+G39+G61</f>
        <v>0</v>
      </c>
      <c r="H85" s="347">
        <f>+H84+H39+H61</f>
        <v>0</v>
      </c>
      <c r="I85" s="347">
        <f>+I84+I39+I61</f>
        <v>0</v>
      </c>
      <c r="J85" s="347">
        <f>+J84+J39+J61</f>
        <v>0</v>
      </c>
      <c r="L85" s="348">
        <f t="shared" si="6"/>
        <v>0</v>
      </c>
    </row>
    <row r="86" spans="1:12" ht="12.75">
      <c r="A86" s="771"/>
      <c r="B86" s="335">
        <v>2016</v>
      </c>
      <c r="C86" s="516"/>
      <c r="D86" s="347">
        <f aca="true" t="shared" si="9" ref="D86:J86">+D85+D40+D62</f>
        <v>0</v>
      </c>
      <c r="E86" s="347">
        <f t="shared" si="9"/>
        <v>0</v>
      </c>
      <c r="F86" s="347">
        <f t="shared" si="9"/>
        <v>0</v>
      </c>
      <c r="G86" s="347">
        <f t="shared" si="9"/>
        <v>0</v>
      </c>
      <c r="H86" s="347">
        <f t="shared" si="9"/>
        <v>0</v>
      </c>
      <c r="I86" s="347">
        <f t="shared" si="9"/>
        <v>0</v>
      </c>
      <c r="J86" s="347">
        <f t="shared" si="9"/>
        <v>0</v>
      </c>
      <c r="L86" s="348">
        <f t="shared" si="6"/>
        <v>0</v>
      </c>
    </row>
    <row r="87" spans="1:12" ht="12.75">
      <c r="A87" s="771"/>
      <c r="B87" s="335">
        <v>2017</v>
      </c>
      <c r="C87" s="516"/>
      <c r="D87" s="625"/>
      <c r="E87" s="515"/>
      <c r="F87" s="347">
        <f aca="true" t="shared" si="10" ref="F87:J90">+F86+F41+F63</f>
        <v>0</v>
      </c>
      <c r="G87" s="347">
        <f t="shared" si="10"/>
        <v>0</v>
      </c>
      <c r="H87" s="347">
        <f t="shared" si="10"/>
        <v>0</v>
      </c>
      <c r="I87" s="347">
        <f t="shared" si="10"/>
        <v>0</v>
      </c>
      <c r="J87" s="347">
        <f t="shared" si="10"/>
        <v>0</v>
      </c>
      <c r="L87" s="348">
        <f t="shared" si="6"/>
        <v>0</v>
      </c>
    </row>
    <row r="88" spans="1:12" ht="12.75">
      <c r="A88" s="771"/>
      <c r="B88" s="335">
        <v>2018</v>
      </c>
      <c r="C88" s="516"/>
      <c r="D88" s="515"/>
      <c r="E88" s="515"/>
      <c r="F88" s="347">
        <f t="shared" si="10"/>
        <v>0</v>
      </c>
      <c r="G88" s="347">
        <f t="shared" si="10"/>
        <v>0</v>
      </c>
      <c r="H88" s="347">
        <f t="shared" si="10"/>
        <v>0</v>
      </c>
      <c r="I88" s="347">
        <f t="shared" si="10"/>
        <v>0</v>
      </c>
      <c r="J88" s="347">
        <f t="shared" si="10"/>
        <v>0</v>
      </c>
      <c r="L88" s="348">
        <f t="shared" si="6"/>
        <v>0</v>
      </c>
    </row>
    <row r="89" spans="1:12" ht="12.75">
      <c r="A89" s="771"/>
      <c r="B89" s="335">
        <v>2019</v>
      </c>
      <c r="C89" s="516"/>
      <c r="D89" s="515"/>
      <c r="E89" s="515"/>
      <c r="F89" s="347">
        <f t="shared" si="10"/>
        <v>0</v>
      </c>
      <c r="G89" s="347">
        <f t="shared" si="10"/>
        <v>0</v>
      </c>
      <c r="H89" s="347">
        <f t="shared" si="10"/>
        <v>0</v>
      </c>
      <c r="I89" s="347">
        <f t="shared" si="10"/>
        <v>0</v>
      </c>
      <c r="J89" s="347">
        <f t="shared" si="10"/>
        <v>0</v>
      </c>
      <c r="L89" s="348">
        <f t="shared" si="6"/>
        <v>0</v>
      </c>
    </row>
    <row r="90" spans="1:12" ht="12.75">
      <c r="A90" s="772"/>
      <c r="B90" s="335">
        <v>2020</v>
      </c>
      <c r="C90" s="559"/>
      <c r="D90" s="560"/>
      <c r="E90" s="560"/>
      <c r="F90" s="347">
        <f t="shared" si="10"/>
        <v>0</v>
      </c>
      <c r="G90" s="347">
        <f t="shared" si="10"/>
        <v>0</v>
      </c>
      <c r="H90" s="347">
        <f t="shared" si="10"/>
        <v>0</v>
      </c>
      <c r="I90" s="347">
        <f t="shared" si="10"/>
        <v>0</v>
      </c>
      <c r="J90" s="347">
        <f t="shared" si="10"/>
        <v>0</v>
      </c>
      <c r="L90" s="348">
        <f t="shared" si="6"/>
        <v>0</v>
      </c>
    </row>
    <row r="91" ht="12.75">
      <c r="C91" s="327" t="s">
        <v>506</v>
      </c>
    </row>
    <row r="92" ht="12.75">
      <c r="C92" s="327" t="s">
        <v>91</v>
      </c>
    </row>
    <row r="94" ht="13.5" thickBot="1"/>
    <row r="95" spans="1:31" s="325" customFormat="1" ht="16.5" thickBot="1">
      <c r="A95" s="793" t="str">
        <f>"Saldi 'beheersbare' kosten (volledig netgebied "&amp;TITELBLAD!C7&amp;")"</f>
        <v>Saldi 'beheersbare' kosten (volledig netgebied Naam distributienetbeheerder)</v>
      </c>
      <c r="B95" s="794"/>
      <c r="C95" s="794"/>
      <c r="D95" s="794"/>
      <c r="E95" s="794"/>
      <c r="F95" s="794"/>
      <c r="G95" s="794"/>
      <c r="H95" s="794"/>
      <c r="I95" s="794"/>
      <c r="J95" s="794"/>
      <c r="K95" s="794"/>
      <c r="L95" s="795"/>
      <c r="M95" s="324"/>
      <c r="N95" s="324"/>
      <c r="O95" s="320"/>
      <c r="P95" s="320"/>
      <c r="Q95" s="320"/>
      <c r="R95" s="320"/>
      <c r="S95" s="320"/>
      <c r="T95" s="320"/>
      <c r="U95" s="320"/>
      <c r="V95" s="320"/>
      <c r="W95" s="320"/>
      <c r="X95" s="320"/>
      <c r="Y95" s="320"/>
      <c r="Z95" s="320"/>
      <c r="AA95" s="320"/>
      <c r="AB95" s="320"/>
      <c r="AC95" s="320"/>
      <c r="AD95" s="320"/>
      <c r="AE95" s="320"/>
    </row>
    <row r="96" ht="13.5" thickBot="1"/>
    <row r="97" spans="1:31" s="325" customFormat="1" ht="17.25" thickBot="1">
      <c r="A97" s="320"/>
      <c r="B97" s="320"/>
      <c r="C97" s="782" t="s">
        <v>156</v>
      </c>
      <c r="D97" s="783"/>
      <c r="E97" s="783"/>
      <c r="F97" s="783"/>
      <c r="G97" s="783"/>
      <c r="H97" s="784"/>
      <c r="I97" s="513"/>
      <c r="J97" s="513"/>
      <c r="K97" s="320"/>
      <c r="L97" s="320"/>
      <c r="M97" s="320"/>
      <c r="N97" s="320"/>
      <c r="O97" s="320"/>
      <c r="P97" s="320"/>
      <c r="Q97" s="320"/>
      <c r="R97" s="320"/>
      <c r="S97" s="320"/>
      <c r="T97" s="320"/>
      <c r="U97" s="320"/>
      <c r="V97" s="320"/>
      <c r="W97" s="320"/>
      <c r="X97" s="320"/>
      <c r="Y97" s="320"/>
      <c r="Z97" s="320"/>
      <c r="AA97" s="320"/>
      <c r="AB97" s="320"/>
      <c r="AC97" s="320"/>
      <c r="AD97" s="320"/>
      <c r="AE97" s="320"/>
    </row>
    <row r="98" spans="1:26" s="325" customFormat="1" ht="13.5" thickBot="1">
      <c r="A98" s="320"/>
      <c r="B98" s="320"/>
      <c r="C98" s="645">
        <v>2009</v>
      </c>
      <c r="D98" s="646">
        <v>2010</v>
      </c>
      <c r="E98" s="646">
        <v>2011</v>
      </c>
      <c r="F98" s="646">
        <v>2012</v>
      </c>
      <c r="G98" s="646">
        <v>2013</v>
      </c>
      <c r="H98" s="326">
        <v>2014</v>
      </c>
      <c r="I98" s="328"/>
      <c r="J98" s="328"/>
      <c r="K98" s="320"/>
      <c r="L98" s="320"/>
      <c r="M98" s="320"/>
      <c r="N98" s="320"/>
      <c r="O98" s="320"/>
      <c r="P98" s="320"/>
      <c r="Q98" s="320"/>
      <c r="R98" s="320"/>
      <c r="S98" s="320"/>
      <c r="T98" s="320"/>
      <c r="U98" s="320"/>
      <c r="V98" s="320"/>
      <c r="W98" s="320"/>
      <c r="X98" s="320"/>
      <c r="Y98" s="320"/>
      <c r="Z98" s="320"/>
    </row>
    <row r="99" spans="1:26" s="325" customFormat="1" ht="13.5" thickBot="1">
      <c r="A99" s="320"/>
      <c r="B99" s="320"/>
      <c r="C99" s="647"/>
      <c r="D99" s="649"/>
      <c r="E99" s="649"/>
      <c r="F99" s="649"/>
      <c r="G99" s="649"/>
      <c r="H99" s="650"/>
      <c r="I99" s="328"/>
      <c r="J99" s="328"/>
      <c r="K99" s="320"/>
      <c r="L99" s="320"/>
      <c r="M99" s="320"/>
      <c r="N99" s="320"/>
      <c r="O99" s="320"/>
      <c r="P99" s="320"/>
      <c r="Q99" s="320"/>
      <c r="R99" s="320"/>
      <c r="S99" s="320"/>
      <c r="T99" s="320"/>
      <c r="U99" s="320"/>
      <c r="V99" s="320"/>
      <c r="W99" s="320"/>
      <c r="X99" s="320"/>
      <c r="Y99" s="320"/>
      <c r="Z99" s="320"/>
    </row>
    <row r="100" spans="3:10" ht="12.75">
      <c r="C100" s="327" t="s">
        <v>505</v>
      </c>
      <c r="F100" s="328"/>
      <c r="G100" s="328"/>
      <c r="H100" s="328"/>
      <c r="I100" s="328"/>
      <c r="J100" s="328"/>
    </row>
    <row r="101" spans="3:10" ht="12.75">
      <c r="C101" s="327" t="s">
        <v>204</v>
      </c>
      <c r="F101" s="328"/>
      <c r="G101" s="328"/>
      <c r="H101" s="328"/>
      <c r="I101" s="328"/>
      <c r="J101" s="328"/>
    </row>
    <row r="102" ht="13.5" thickBot="1">
      <c r="C102" s="329"/>
    </row>
    <row r="103" spans="1:14" ht="18.75" thickBot="1">
      <c r="A103" s="787" t="s">
        <v>516</v>
      </c>
      <c r="B103" s="788"/>
      <c r="C103" s="788"/>
      <c r="D103" s="788"/>
      <c r="E103" s="788"/>
      <c r="F103" s="788"/>
      <c r="G103" s="788"/>
      <c r="H103" s="788"/>
      <c r="I103" s="788"/>
      <c r="J103" s="789"/>
      <c r="K103" s="561"/>
      <c r="L103" s="561"/>
      <c r="M103" s="785"/>
      <c r="N103" s="785"/>
    </row>
    <row r="105" spans="3:10" ht="12.75">
      <c r="C105" s="327" t="s">
        <v>505</v>
      </c>
      <c r="F105" s="328"/>
      <c r="G105" s="328"/>
      <c r="H105" s="328"/>
      <c r="I105" s="328"/>
      <c r="J105" s="328"/>
    </row>
    <row r="106" spans="3:10" ht="12.75">
      <c r="C106" s="327" t="s">
        <v>204</v>
      </c>
      <c r="F106" s="328"/>
      <c r="G106" s="328"/>
      <c r="H106" s="328"/>
      <c r="I106" s="328"/>
      <c r="J106" s="328"/>
    </row>
    <row r="107" spans="3:10" ht="16.5">
      <c r="C107" s="776" t="s">
        <v>79</v>
      </c>
      <c r="D107" s="777"/>
      <c r="E107" s="777"/>
      <c r="F107" s="777"/>
      <c r="G107" s="777"/>
      <c r="H107" s="778"/>
      <c r="I107" s="562"/>
      <c r="J107" s="330" t="s">
        <v>23</v>
      </c>
    </row>
    <row r="108" spans="1:10" ht="12.75">
      <c r="A108" s="801"/>
      <c r="B108" s="801"/>
      <c r="C108" s="345">
        <v>2009</v>
      </c>
      <c r="D108" s="345">
        <v>2010</v>
      </c>
      <c r="E108" s="345">
        <v>2011</v>
      </c>
      <c r="F108" s="345">
        <v>2012</v>
      </c>
      <c r="G108" s="345">
        <v>2013</v>
      </c>
      <c r="H108" s="345">
        <v>2014</v>
      </c>
      <c r="J108" s="332"/>
    </row>
    <row r="109" spans="1:24" s="325" customFormat="1" ht="12.75">
      <c r="A109" s="790" t="s">
        <v>517</v>
      </c>
      <c r="B109" s="335">
        <v>2009</v>
      </c>
      <c r="C109" s="42">
        <v>0</v>
      </c>
      <c r="D109" s="563"/>
      <c r="E109" s="564"/>
      <c r="F109" s="564"/>
      <c r="G109" s="564"/>
      <c r="H109" s="565"/>
      <c r="I109" s="333"/>
      <c r="J109" s="334">
        <f aca="true" t="shared" si="11" ref="J109:J114">SUM(C109:H109)</f>
        <v>0</v>
      </c>
      <c r="K109" s="320"/>
      <c r="L109" s="320"/>
      <c r="M109" s="320"/>
      <c r="N109" s="320"/>
      <c r="O109" s="320"/>
      <c r="P109" s="320"/>
      <c r="Q109" s="320"/>
      <c r="R109" s="320"/>
      <c r="S109" s="320"/>
      <c r="T109" s="320"/>
      <c r="U109" s="320"/>
      <c r="V109" s="320"/>
      <c r="W109" s="320"/>
      <c r="X109" s="320"/>
    </row>
    <row r="110" spans="1:24" s="325" customFormat="1" ht="12.75">
      <c r="A110" s="791"/>
      <c r="B110" s="335">
        <v>2010</v>
      </c>
      <c r="C110" s="567"/>
      <c r="D110" s="42">
        <v>0</v>
      </c>
      <c r="E110" s="565"/>
      <c r="F110" s="565"/>
      <c r="G110" s="565"/>
      <c r="H110" s="565"/>
      <c r="I110" s="333"/>
      <c r="J110" s="334">
        <f t="shared" si="11"/>
        <v>0</v>
      </c>
      <c r="K110" s="320"/>
      <c r="L110" s="320"/>
      <c r="M110" s="320"/>
      <c r="N110" s="320"/>
      <c r="O110" s="320"/>
      <c r="P110" s="320"/>
      <c r="Q110" s="320"/>
      <c r="R110" s="320"/>
      <c r="S110" s="320"/>
      <c r="T110" s="320"/>
      <c r="U110" s="320"/>
      <c r="V110" s="320"/>
      <c r="W110" s="320"/>
      <c r="X110" s="320"/>
    </row>
    <row r="111" spans="1:24" s="325" customFormat="1" ht="12.75">
      <c r="A111" s="791"/>
      <c r="B111" s="335">
        <v>2011</v>
      </c>
      <c r="C111" s="567"/>
      <c r="D111" s="565"/>
      <c r="E111" s="42">
        <v>0</v>
      </c>
      <c r="F111" s="565"/>
      <c r="G111" s="565"/>
      <c r="H111" s="565"/>
      <c r="I111" s="333"/>
      <c r="J111" s="334">
        <f t="shared" si="11"/>
        <v>0</v>
      </c>
      <c r="K111" s="320"/>
      <c r="L111" s="320"/>
      <c r="M111" s="320"/>
      <c r="N111" s="320"/>
      <c r="O111" s="320"/>
      <c r="P111" s="320"/>
      <c r="Q111" s="320"/>
      <c r="R111" s="320"/>
      <c r="S111" s="320"/>
      <c r="T111" s="320"/>
      <c r="U111" s="320"/>
      <c r="V111" s="320"/>
      <c r="W111" s="320"/>
      <c r="X111" s="320"/>
    </row>
    <row r="112" spans="1:24" s="325" customFormat="1" ht="12.75">
      <c r="A112" s="791"/>
      <c r="B112" s="335">
        <v>2012</v>
      </c>
      <c r="C112" s="567"/>
      <c r="D112" s="565"/>
      <c r="E112" s="565"/>
      <c r="F112" s="42">
        <v>0</v>
      </c>
      <c r="G112" s="565"/>
      <c r="H112" s="565"/>
      <c r="I112" s="333"/>
      <c r="J112" s="334">
        <f t="shared" si="11"/>
        <v>0</v>
      </c>
      <c r="K112" s="320"/>
      <c r="L112" s="320"/>
      <c r="M112" s="320"/>
      <c r="N112" s="320"/>
      <c r="O112" s="320"/>
      <c r="P112" s="320"/>
      <c r="Q112" s="320"/>
      <c r="R112" s="320"/>
      <c r="S112" s="320"/>
      <c r="T112" s="320"/>
      <c r="U112" s="320"/>
      <c r="V112" s="320"/>
      <c r="W112" s="320"/>
      <c r="X112" s="320"/>
    </row>
    <row r="113" spans="1:24" s="325" customFormat="1" ht="12.75">
      <c r="A113" s="791"/>
      <c r="B113" s="335">
        <v>2013</v>
      </c>
      <c r="C113" s="567"/>
      <c r="D113" s="565"/>
      <c r="E113" s="565"/>
      <c r="F113" s="570"/>
      <c r="G113" s="42">
        <v>0</v>
      </c>
      <c r="H113" s="565"/>
      <c r="I113" s="333"/>
      <c r="J113" s="334">
        <f t="shared" si="11"/>
        <v>0</v>
      </c>
      <c r="K113" s="320"/>
      <c r="L113" s="320"/>
      <c r="M113" s="320"/>
      <c r="N113" s="320"/>
      <c r="O113" s="320"/>
      <c r="P113" s="320"/>
      <c r="Q113" s="320"/>
      <c r="R113" s="320"/>
      <c r="S113" s="320"/>
      <c r="T113" s="320"/>
      <c r="U113" s="320"/>
      <c r="V113" s="320"/>
      <c r="W113" s="320"/>
      <c r="X113" s="320"/>
    </row>
    <row r="114" spans="1:24" s="325" customFormat="1" ht="12.75">
      <c r="A114" s="791"/>
      <c r="B114" s="335">
        <v>2014</v>
      </c>
      <c r="C114" s="567"/>
      <c r="D114" s="565"/>
      <c r="E114" s="565"/>
      <c r="F114" s="565"/>
      <c r="G114" s="565"/>
      <c r="H114" s="42">
        <v>0</v>
      </c>
      <c r="I114" s="333"/>
      <c r="J114" s="334">
        <f t="shared" si="11"/>
        <v>0</v>
      </c>
      <c r="K114" s="320"/>
      <c r="L114" s="320"/>
      <c r="M114" s="320"/>
      <c r="N114" s="320"/>
      <c r="O114" s="320"/>
      <c r="P114" s="320"/>
      <c r="Q114" s="320"/>
      <c r="R114" s="320"/>
      <c r="S114" s="320"/>
      <c r="T114" s="320"/>
      <c r="U114" s="320"/>
      <c r="V114" s="320"/>
      <c r="W114" s="320"/>
      <c r="X114" s="320"/>
    </row>
    <row r="115" spans="1:24" s="338" customFormat="1" ht="15">
      <c r="A115" s="792"/>
      <c r="B115" s="651" t="s">
        <v>9</v>
      </c>
      <c r="C115" s="652">
        <f aca="true" t="shared" si="12" ref="C115:H115">SUM(C109:C114)</f>
        <v>0</v>
      </c>
      <c r="D115" s="652">
        <f t="shared" si="12"/>
        <v>0</v>
      </c>
      <c r="E115" s="652">
        <f t="shared" si="12"/>
        <v>0</v>
      </c>
      <c r="F115" s="652">
        <f t="shared" si="12"/>
        <v>0</v>
      </c>
      <c r="G115" s="652">
        <f t="shared" si="12"/>
        <v>0</v>
      </c>
      <c r="H115" s="653">
        <f t="shared" si="12"/>
        <v>0</v>
      </c>
      <c r="I115" s="336"/>
      <c r="J115" s="344">
        <f>SUM(J109:J114)</f>
        <v>0</v>
      </c>
      <c r="K115" s="337"/>
      <c r="L115" s="337"/>
      <c r="M115" s="337"/>
      <c r="N115" s="337"/>
      <c r="O115" s="337"/>
      <c r="P115" s="337"/>
      <c r="Q115" s="337"/>
      <c r="R115" s="337"/>
      <c r="S115" s="337"/>
      <c r="T115" s="337"/>
      <c r="U115" s="337"/>
      <c r="V115" s="337"/>
      <c r="W115" s="337"/>
      <c r="X115" s="337"/>
    </row>
  </sheetData>
  <sheetProtection/>
  <mergeCells count="20">
    <mergeCell ref="A109:A115"/>
    <mergeCell ref="A95:L95"/>
    <mergeCell ref="A31:A45"/>
    <mergeCell ref="C51:J51"/>
    <mergeCell ref="A53:A67"/>
    <mergeCell ref="A108:B108"/>
    <mergeCell ref="C107:H107"/>
    <mergeCell ref="A103:J103"/>
    <mergeCell ref="M103:N103"/>
    <mergeCell ref="A47:B47"/>
    <mergeCell ref="C29:J29"/>
    <mergeCell ref="C97:H97"/>
    <mergeCell ref="A25:L25"/>
    <mergeCell ref="M25:N25"/>
    <mergeCell ref="A1:L1"/>
    <mergeCell ref="A77:A90"/>
    <mergeCell ref="A73:L73"/>
    <mergeCell ref="C75:J75"/>
    <mergeCell ref="A17:L17"/>
    <mergeCell ref="C19:J19"/>
  </mergeCells>
  <printOptions/>
  <pageMargins left="0.7874015748031497" right="0.7874015748031497" top="0.984251968503937" bottom="0.984251968503937" header="0.5118110236220472" footer="0.5118110236220472"/>
  <pageSetup fitToHeight="2" fitToWidth="2" horizontalDpi="600" verticalDpi="600" orientation="landscape" paperSize="8" scale="66" r:id="rId2"/>
  <headerFooter alignWithMargins="0">
    <oddFooter>&amp;CPage &amp;P</oddFooter>
  </headerFooter>
  <rowBreaks count="1" manualBreakCount="1">
    <brk id="72" max="14" man="1"/>
  </rowBreaks>
  <ignoredErrors>
    <ignoredError sqref="C45:J45 L31:L44 C67:J67 C115:H115 J109:J114" formulaRange="1"/>
    <ignoredError sqref="L52 N52" numberStoredAsText="1"/>
    <ignoredError sqref="L53:L66" numberStoredAsText="1" formulaRange="1"/>
  </ignoredErrors>
  <drawing r:id="rId1"/>
</worksheet>
</file>

<file path=xl/worksheets/sheet17.xml><?xml version="1.0" encoding="utf-8"?>
<worksheet xmlns="http://schemas.openxmlformats.org/spreadsheetml/2006/main" xmlns:r="http://schemas.openxmlformats.org/officeDocument/2006/relationships">
  <sheetPr>
    <pageSetUpPr fitToPage="1"/>
  </sheetPr>
  <dimension ref="A1:T25"/>
  <sheetViews>
    <sheetView zoomScalePageLayoutView="0" workbookViewId="0" topLeftCell="A1">
      <selection activeCell="A1" sqref="A1:N1"/>
    </sheetView>
  </sheetViews>
  <sheetFormatPr defaultColWidth="9.140625" defaultRowHeight="12.75"/>
  <cols>
    <col min="1" max="5" width="9.140625" style="1" customWidth="1"/>
    <col min="6" max="6" width="22.00390625" style="1" customWidth="1"/>
    <col min="7" max="7" width="17.140625" style="1" customWidth="1"/>
    <col min="8" max="8" width="18.00390625" style="1" customWidth="1"/>
    <col min="9" max="10" width="17.140625" style="1" customWidth="1"/>
    <col min="11" max="11" width="16.8515625" style="1" customWidth="1"/>
    <col min="12" max="12" width="16.57421875" style="1" customWidth="1"/>
    <col min="13" max="13" width="16.421875" style="1" customWidth="1"/>
    <col min="14" max="14" width="16.57421875" style="1" customWidth="1"/>
    <col min="15" max="15" width="16.421875" style="1" customWidth="1"/>
    <col min="16" max="16" width="19.57421875" style="1" customWidth="1"/>
    <col min="17" max="17" width="16.421875" style="1" customWidth="1"/>
    <col min="18" max="18" width="17.57421875" style="1" customWidth="1"/>
    <col min="19" max="19" width="16.140625" style="1" customWidth="1"/>
    <col min="20" max="20" width="18.140625" style="1" customWidth="1"/>
    <col min="21" max="16384" width="9.140625" style="1" customWidth="1"/>
  </cols>
  <sheetData>
    <row r="1" spans="1:14" ht="16.5" thickBot="1">
      <c r="A1" s="767" t="s">
        <v>542</v>
      </c>
      <c r="B1" s="768"/>
      <c r="C1" s="768"/>
      <c r="D1" s="768"/>
      <c r="E1" s="768"/>
      <c r="F1" s="768"/>
      <c r="G1" s="768"/>
      <c r="H1" s="768"/>
      <c r="I1" s="768"/>
      <c r="J1" s="768"/>
      <c r="K1" s="768"/>
      <c r="L1" s="768"/>
      <c r="M1" s="768"/>
      <c r="N1" s="769"/>
    </row>
    <row r="3" spans="1:20" ht="15">
      <c r="A3" s="327" t="s">
        <v>505</v>
      </c>
      <c r="B3" s="592"/>
      <c r="C3" s="591"/>
      <c r="D3" s="591"/>
      <c r="E3" s="591"/>
      <c r="F3" s="591"/>
      <c r="G3" s="591"/>
      <c r="H3" s="591"/>
      <c r="I3" s="591"/>
      <c r="J3" s="591"/>
      <c r="K3" s="591"/>
      <c r="L3" s="591"/>
      <c r="M3" s="591"/>
      <c r="N3" s="591"/>
      <c r="O3" s="591"/>
      <c r="P3" s="591"/>
      <c r="Q3" s="591"/>
      <c r="R3" s="591"/>
      <c r="S3" s="591"/>
      <c r="T3" s="591"/>
    </row>
    <row r="4" spans="1:20" ht="15">
      <c r="A4" s="327" t="s">
        <v>204</v>
      </c>
      <c r="B4" s="592"/>
      <c r="C4" s="591"/>
      <c r="D4" s="591"/>
      <c r="E4" s="591"/>
      <c r="F4" s="591"/>
      <c r="G4" s="591"/>
      <c r="H4" s="591"/>
      <c r="I4" s="591"/>
      <c r="J4" s="591"/>
      <c r="K4" s="591"/>
      <c r="L4" s="591"/>
      <c r="M4" s="591"/>
      <c r="N4" s="591"/>
      <c r="O4" s="591"/>
      <c r="P4" s="591"/>
      <c r="Q4" s="591"/>
      <c r="R4" s="591"/>
      <c r="S4" s="591"/>
      <c r="T4" s="591"/>
    </row>
    <row r="5" spans="1:20" ht="15.75" thickBot="1">
      <c r="A5" s="591"/>
      <c r="B5" s="591"/>
      <c r="C5" s="591"/>
      <c r="D5" s="591"/>
      <c r="E5" s="591"/>
      <c r="F5" s="591"/>
      <c r="G5" s="591"/>
      <c r="H5" s="591"/>
      <c r="I5" s="591"/>
      <c r="J5" s="591"/>
      <c r="K5" s="591"/>
      <c r="L5" s="591"/>
      <c r="M5" s="591"/>
      <c r="N5" s="591"/>
      <c r="O5" s="591"/>
      <c r="P5" s="591"/>
      <c r="Q5" s="591"/>
      <c r="R5" s="591"/>
      <c r="S5" s="591"/>
      <c r="T5" s="591"/>
    </row>
    <row r="6" spans="1:20" s="58" customFormat="1" ht="13.5" thickBot="1">
      <c r="A6" s="807" t="str">
        <f>"Saldo volledig netgebied "&amp;TITELBLAD!C7</f>
        <v>Saldo volledig netgebied Naam distributienetbeheerder</v>
      </c>
      <c r="B6" s="808"/>
      <c r="C6" s="808"/>
      <c r="D6" s="808"/>
      <c r="E6" s="808"/>
      <c r="F6" s="809"/>
      <c r="G6" s="802">
        <v>2008</v>
      </c>
      <c r="H6" s="803"/>
      <c r="I6" s="802">
        <v>2009</v>
      </c>
      <c r="J6" s="803"/>
      <c r="K6" s="802">
        <v>2010</v>
      </c>
      <c r="L6" s="803"/>
      <c r="M6" s="802">
        <v>2011</v>
      </c>
      <c r="N6" s="803"/>
      <c r="O6" s="802">
        <v>2012</v>
      </c>
      <c r="P6" s="803"/>
      <c r="Q6" s="802">
        <v>2013</v>
      </c>
      <c r="R6" s="803"/>
      <c r="S6" s="802">
        <v>2014</v>
      </c>
      <c r="T6" s="803"/>
    </row>
    <row r="7" spans="1:20" s="58" customFormat="1" ht="13.5" thickBot="1">
      <c r="A7" s="810"/>
      <c r="B7" s="811"/>
      <c r="C7" s="811"/>
      <c r="D7" s="811"/>
      <c r="E7" s="811"/>
      <c r="F7" s="812"/>
      <c r="G7" s="659" t="s">
        <v>520</v>
      </c>
      <c r="H7" s="660" t="s">
        <v>521</v>
      </c>
      <c r="I7" s="659" t="s">
        <v>520</v>
      </c>
      <c r="J7" s="660" t="s">
        <v>521</v>
      </c>
      <c r="K7" s="659" t="s">
        <v>520</v>
      </c>
      <c r="L7" s="660" t="s">
        <v>521</v>
      </c>
      <c r="M7" s="659" t="s">
        <v>520</v>
      </c>
      <c r="N7" s="660" t="s">
        <v>521</v>
      </c>
      <c r="O7" s="659" t="s">
        <v>520</v>
      </c>
      <c r="P7" s="660" t="s">
        <v>521</v>
      </c>
      <c r="Q7" s="659" t="s">
        <v>520</v>
      </c>
      <c r="R7" s="660" t="s">
        <v>521</v>
      </c>
      <c r="S7" s="659" t="s">
        <v>520</v>
      </c>
      <c r="T7" s="660" t="s">
        <v>521</v>
      </c>
    </row>
    <row r="8" spans="1:20" ht="15">
      <c r="A8" s="599" t="s">
        <v>427</v>
      </c>
      <c r="B8" s="600"/>
      <c r="C8" s="600"/>
      <c r="D8" s="600"/>
      <c r="E8" s="600"/>
      <c r="F8" s="601"/>
      <c r="G8" s="593"/>
      <c r="H8" s="594"/>
      <c r="I8" s="593"/>
      <c r="J8" s="594"/>
      <c r="K8" s="593"/>
      <c r="L8" s="594"/>
      <c r="M8" s="593"/>
      <c r="N8" s="594"/>
      <c r="O8" s="593"/>
      <c r="P8" s="594"/>
      <c r="Q8" s="593"/>
      <c r="R8" s="594"/>
      <c r="S8" s="593"/>
      <c r="T8" s="594"/>
    </row>
    <row r="9" spans="1:20" ht="15">
      <c r="A9" s="571"/>
      <c r="B9" s="602" t="s">
        <v>518</v>
      </c>
      <c r="C9" s="603"/>
      <c r="D9" s="603"/>
      <c r="E9" s="603"/>
      <c r="F9" s="604"/>
      <c r="G9" s="593"/>
      <c r="H9" s="594"/>
      <c r="I9" s="593"/>
      <c r="J9" s="594"/>
      <c r="K9" s="593"/>
      <c r="L9" s="594"/>
      <c r="M9" s="593"/>
      <c r="N9" s="594"/>
      <c r="O9" s="593"/>
      <c r="P9" s="594"/>
      <c r="Q9" s="593"/>
      <c r="R9" s="594"/>
      <c r="S9" s="593"/>
      <c r="T9" s="594"/>
    </row>
    <row r="10" spans="1:20" ht="15">
      <c r="A10" s="571"/>
      <c r="B10" s="605" t="s">
        <v>439</v>
      </c>
      <c r="C10" s="603"/>
      <c r="D10" s="603"/>
      <c r="E10" s="603"/>
      <c r="F10" s="604"/>
      <c r="G10" s="593"/>
      <c r="H10" s="596">
        <v>0</v>
      </c>
      <c r="I10" s="593"/>
      <c r="J10" s="596">
        <v>0</v>
      </c>
      <c r="K10" s="593"/>
      <c r="L10" s="596">
        <v>0</v>
      </c>
      <c r="M10" s="593"/>
      <c r="N10" s="596">
        <v>0</v>
      </c>
      <c r="O10" s="593"/>
      <c r="P10" s="596">
        <v>0</v>
      </c>
      <c r="Q10" s="593"/>
      <c r="R10" s="596">
        <v>0</v>
      </c>
      <c r="S10" s="593"/>
      <c r="T10" s="596">
        <v>0</v>
      </c>
    </row>
    <row r="11" spans="1:20" ht="15">
      <c r="A11" s="571"/>
      <c r="B11" s="605" t="s">
        <v>474</v>
      </c>
      <c r="C11" s="603"/>
      <c r="D11" s="603"/>
      <c r="E11" s="603"/>
      <c r="F11" s="604"/>
      <c r="G11" s="595">
        <v>0</v>
      </c>
      <c r="H11" s="594"/>
      <c r="I11" s="595">
        <v>0</v>
      </c>
      <c r="J11" s="594"/>
      <c r="K11" s="595">
        <v>0</v>
      </c>
      <c r="L11" s="594"/>
      <c r="M11" s="595">
        <v>0</v>
      </c>
      <c r="N11" s="594"/>
      <c r="O11" s="595">
        <v>0</v>
      </c>
      <c r="P11" s="594"/>
      <c r="Q11" s="595">
        <v>0</v>
      </c>
      <c r="R11" s="594"/>
      <c r="S11" s="595">
        <v>0</v>
      </c>
      <c r="T11" s="594"/>
    </row>
    <row r="12" spans="1:20" ht="15">
      <c r="A12" s="571"/>
      <c r="B12" s="602" t="s">
        <v>519</v>
      </c>
      <c r="C12" s="603"/>
      <c r="D12" s="603"/>
      <c r="E12" s="603"/>
      <c r="F12" s="604"/>
      <c r="G12" s="593"/>
      <c r="H12" s="596">
        <v>0</v>
      </c>
      <c r="I12" s="593"/>
      <c r="J12" s="596">
        <v>0</v>
      </c>
      <c r="K12" s="593"/>
      <c r="L12" s="596">
        <v>0</v>
      </c>
      <c r="M12" s="593"/>
      <c r="N12" s="596">
        <v>0</v>
      </c>
      <c r="O12" s="593"/>
      <c r="P12" s="596">
        <v>0</v>
      </c>
      <c r="Q12" s="593"/>
      <c r="R12" s="596">
        <v>0</v>
      </c>
      <c r="S12" s="593"/>
      <c r="T12" s="596">
        <v>0</v>
      </c>
    </row>
    <row r="13" spans="1:20" ht="15">
      <c r="A13" s="571"/>
      <c r="B13" s="602" t="s">
        <v>428</v>
      </c>
      <c r="C13" s="603"/>
      <c r="D13" s="603"/>
      <c r="E13" s="603"/>
      <c r="F13" s="604"/>
      <c r="G13" s="593"/>
      <c r="H13" s="596">
        <v>0</v>
      </c>
      <c r="I13" s="593"/>
      <c r="J13" s="596">
        <v>0</v>
      </c>
      <c r="K13" s="593"/>
      <c r="L13" s="596">
        <v>0</v>
      </c>
      <c r="M13" s="593"/>
      <c r="N13" s="596">
        <v>0</v>
      </c>
      <c r="O13" s="593"/>
      <c r="P13" s="596">
        <v>0</v>
      </c>
      <c r="Q13" s="593"/>
      <c r="R13" s="596">
        <v>0</v>
      </c>
      <c r="S13" s="593"/>
      <c r="T13" s="596">
        <v>0</v>
      </c>
    </row>
    <row r="14" spans="1:20" ht="15">
      <c r="A14" s="571" t="s">
        <v>429</v>
      </c>
      <c r="B14" s="603"/>
      <c r="C14" s="603"/>
      <c r="D14" s="603"/>
      <c r="E14" s="603"/>
      <c r="F14" s="604"/>
      <c r="G14" s="593"/>
      <c r="H14" s="594"/>
      <c r="I14" s="593"/>
      <c r="J14" s="594"/>
      <c r="K14" s="593"/>
      <c r="L14" s="594"/>
      <c r="M14" s="593"/>
      <c r="N14" s="594"/>
      <c r="O14" s="593"/>
      <c r="P14" s="594"/>
      <c r="Q14" s="593"/>
      <c r="R14" s="594"/>
      <c r="S14" s="593"/>
      <c r="T14" s="594"/>
    </row>
    <row r="15" spans="1:20" ht="15">
      <c r="A15" s="571"/>
      <c r="B15" s="602" t="s">
        <v>426</v>
      </c>
      <c r="C15" s="603"/>
      <c r="D15" s="603"/>
      <c r="E15" s="603"/>
      <c r="F15" s="604"/>
      <c r="G15" s="593"/>
      <c r="H15" s="596">
        <v>0</v>
      </c>
      <c r="I15" s="593"/>
      <c r="J15" s="596">
        <v>0</v>
      </c>
      <c r="K15" s="593"/>
      <c r="L15" s="596">
        <v>0</v>
      </c>
      <c r="M15" s="593"/>
      <c r="N15" s="596">
        <v>0</v>
      </c>
      <c r="O15" s="593"/>
      <c r="P15" s="596">
        <v>0</v>
      </c>
      <c r="Q15" s="593"/>
      <c r="R15" s="596">
        <v>0</v>
      </c>
      <c r="S15" s="593"/>
      <c r="T15" s="596">
        <v>0</v>
      </c>
    </row>
    <row r="16" spans="1:20" ht="15">
      <c r="A16" s="571" t="s">
        <v>430</v>
      </c>
      <c r="B16" s="603"/>
      <c r="C16" s="603"/>
      <c r="D16" s="603"/>
      <c r="E16" s="603"/>
      <c r="F16" s="604"/>
      <c r="G16" s="593"/>
      <c r="H16" s="594"/>
      <c r="I16" s="593"/>
      <c r="J16" s="594"/>
      <c r="K16" s="593"/>
      <c r="L16" s="594"/>
      <c r="M16" s="593"/>
      <c r="N16" s="594"/>
      <c r="O16" s="593"/>
      <c r="P16" s="594"/>
      <c r="Q16" s="593"/>
      <c r="R16" s="594"/>
      <c r="S16" s="593"/>
      <c r="T16" s="594"/>
    </row>
    <row r="17" spans="1:20" ht="15">
      <c r="A17" s="571"/>
      <c r="B17" s="602" t="s">
        <v>426</v>
      </c>
      <c r="C17" s="603"/>
      <c r="D17" s="603"/>
      <c r="E17" s="603"/>
      <c r="F17" s="604"/>
      <c r="G17" s="593"/>
      <c r="H17" s="596">
        <v>0</v>
      </c>
      <c r="I17" s="593"/>
      <c r="J17" s="596">
        <v>0</v>
      </c>
      <c r="K17" s="593"/>
      <c r="L17" s="596">
        <v>0</v>
      </c>
      <c r="M17" s="593"/>
      <c r="N17" s="596">
        <v>0</v>
      </c>
      <c r="O17" s="593"/>
      <c r="P17" s="596">
        <v>0</v>
      </c>
      <c r="Q17" s="593"/>
      <c r="R17" s="596">
        <v>0</v>
      </c>
      <c r="S17" s="593"/>
      <c r="T17" s="596">
        <v>0</v>
      </c>
    </row>
    <row r="18" spans="1:20" ht="15">
      <c r="A18" s="571" t="s">
        <v>431</v>
      </c>
      <c r="B18" s="603"/>
      <c r="C18" s="603"/>
      <c r="D18" s="603"/>
      <c r="E18" s="603"/>
      <c r="F18" s="604"/>
      <c r="G18" s="593"/>
      <c r="H18" s="594"/>
      <c r="I18" s="593"/>
      <c r="J18" s="594"/>
      <c r="K18" s="593"/>
      <c r="L18" s="594"/>
      <c r="M18" s="593"/>
      <c r="N18" s="594"/>
      <c r="O18" s="593"/>
      <c r="P18" s="594"/>
      <c r="Q18" s="593"/>
      <c r="R18" s="594"/>
      <c r="S18" s="593"/>
      <c r="T18" s="594"/>
    </row>
    <row r="19" spans="1:20" ht="15">
      <c r="A19" s="571"/>
      <c r="B19" s="602" t="s">
        <v>426</v>
      </c>
      <c r="C19" s="603"/>
      <c r="D19" s="603"/>
      <c r="E19" s="603"/>
      <c r="F19" s="604"/>
      <c r="G19" s="593"/>
      <c r="H19" s="596">
        <v>0</v>
      </c>
      <c r="I19" s="593"/>
      <c r="J19" s="596">
        <v>0</v>
      </c>
      <c r="K19" s="593"/>
      <c r="L19" s="596">
        <v>0</v>
      </c>
      <c r="M19" s="593"/>
      <c r="N19" s="596">
        <v>0</v>
      </c>
      <c r="O19" s="593"/>
      <c r="P19" s="596">
        <v>0</v>
      </c>
      <c r="Q19" s="593"/>
      <c r="R19" s="596">
        <v>0</v>
      </c>
      <c r="S19" s="593"/>
      <c r="T19" s="596">
        <v>0</v>
      </c>
    </row>
    <row r="20" spans="1:20" ht="15">
      <c r="A20" s="571" t="s">
        <v>432</v>
      </c>
      <c r="B20" s="603"/>
      <c r="C20" s="603"/>
      <c r="D20" s="603"/>
      <c r="E20" s="603"/>
      <c r="F20" s="604"/>
      <c r="G20" s="593"/>
      <c r="H20" s="594"/>
      <c r="I20" s="593"/>
      <c r="J20" s="594"/>
      <c r="K20" s="593"/>
      <c r="L20" s="594"/>
      <c r="M20" s="593"/>
      <c r="N20" s="594"/>
      <c r="O20" s="593"/>
      <c r="P20" s="594"/>
      <c r="Q20" s="593"/>
      <c r="R20" s="594"/>
      <c r="S20" s="593"/>
      <c r="T20" s="594"/>
    </row>
    <row r="21" spans="1:20" ht="15">
      <c r="A21" s="571"/>
      <c r="B21" s="602" t="s">
        <v>426</v>
      </c>
      <c r="C21" s="603"/>
      <c r="D21" s="603"/>
      <c r="E21" s="603"/>
      <c r="F21" s="604"/>
      <c r="G21" s="593"/>
      <c r="H21" s="596">
        <v>0</v>
      </c>
      <c r="I21" s="593"/>
      <c r="J21" s="596">
        <v>0</v>
      </c>
      <c r="K21" s="593"/>
      <c r="L21" s="596">
        <v>0</v>
      </c>
      <c r="M21" s="593"/>
      <c r="N21" s="596">
        <v>0</v>
      </c>
      <c r="O21" s="593"/>
      <c r="P21" s="596">
        <v>0</v>
      </c>
      <c r="Q21" s="593"/>
      <c r="R21" s="596">
        <v>0</v>
      </c>
      <c r="S21" s="593"/>
      <c r="T21" s="596">
        <v>0</v>
      </c>
    </row>
    <row r="22" spans="1:20" ht="15">
      <c r="A22" s="571" t="s">
        <v>433</v>
      </c>
      <c r="B22" s="603"/>
      <c r="C22" s="603"/>
      <c r="D22" s="603"/>
      <c r="E22" s="603"/>
      <c r="F22" s="604"/>
      <c r="G22" s="593"/>
      <c r="H22" s="594"/>
      <c r="I22" s="593"/>
      <c r="J22" s="594"/>
      <c r="K22" s="593"/>
      <c r="L22" s="594"/>
      <c r="M22" s="593"/>
      <c r="N22" s="594"/>
      <c r="O22" s="593"/>
      <c r="P22" s="594"/>
      <c r="Q22" s="593"/>
      <c r="R22" s="594"/>
      <c r="S22" s="593"/>
      <c r="T22" s="594"/>
    </row>
    <row r="23" spans="1:20" ht="15.75" thickBot="1">
      <c r="A23" s="571"/>
      <c r="B23" s="602" t="s">
        <v>426</v>
      </c>
      <c r="C23" s="603"/>
      <c r="D23" s="603"/>
      <c r="E23" s="603"/>
      <c r="F23" s="604"/>
      <c r="G23" s="593"/>
      <c r="H23" s="596">
        <v>0</v>
      </c>
      <c r="I23" s="593"/>
      <c r="J23" s="596">
        <v>0</v>
      </c>
      <c r="K23" s="593"/>
      <c r="L23" s="596">
        <v>0</v>
      </c>
      <c r="M23" s="593"/>
      <c r="N23" s="596">
        <v>0</v>
      </c>
      <c r="O23" s="593"/>
      <c r="P23" s="596">
        <v>0</v>
      </c>
      <c r="Q23" s="593"/>
      <c r="R23" s="596">
        <v>0</v>
      </c>
      <c r="S23" s="593"/>
      <c r="T23" s="596">
        <v>0</v>
      </c>
    </row>
    <row r="24" spans="1:20" s="58" customFormat="1" ht="13.5" thickBot="1">
      <c r="A24" s="804" t="s">
        <v>434</v>
      </c>
      <c r="B24" s="805"/>
      <c r="C24" s="805"/>
      <c r="D24" s="805"/>
      <c r="E24" s="805"/>
      <c r="F24" s="806"/>
      <c r="G24" s="606">
        <f aca="true" t="shared" si="0" ref="G24:T24">SUM(G10:G23)</f>
        <v>0</v>
      </c>
      <c r="H24" s="607">
        <f t="shared" si="0"/>
        <v>0</v>
      </c>
      <c r="I24" s="606">
        <f t="shared" si="0"/>
        <v>0</v>
      </c>
      <c r="J24" s="607">
        <f t="shared" si="0"/>
        <v>0</v>
      </c>
      <c r="K24" s="606">
        <f t="shared" si="0"/>
        <v>0</v>
      </c>
      <c r="L24" s="607">
        <f t="shared" si="0"/>
        <v>0</v>
      </c>
      <c r="M24" s="606">
        <f t="shared" si="0"/>
        <v>0</v>
      </c>
      <c r="N24" s="607">
        <f t="shared" si="0"/>
        <v>0</v>
      </c>
      <c r="O24" s="606">
        <f t="shared" si="0"/>
        <v>0</v>
      </c>
      <c r="P24" s="607">
        <f t="shared" si="0"/>
        <v>0</v>
      </c>
      <c r="Q24" s="606">
        <f t="shared" si="0"/>
        <v>0</v>
      </c>
      <c r="R24" s="607">
        <f t="shared" si="0"/>
        <v>0</v>
      </c>
      <c r="S24" s="606">
        <f t="shared" si="0"/>
        <v>0</v>
      </c>
      <c r="T24" s="607">
        <f t="shared" si="0"/>
        <v>0</v>
      </c>
    </row>
    <row r="25" spans="5:20" s="597" customFormat="1" ht="12.75">
      <c r="E25" s="597" t="s">
        <v>435</v>
      </c>
      <c r="H25" s="598">
        <f>H24-'T7A'!D45</f>
        <v>0</v>
      </c>
      <c r="I25" s="598">
        <f>+I24-'T7A'!C115</f>
        <v>0</v>
      </c>
      <c r="J25" s="598">
        <f>+J24-'T7A'!E45</f>
        <v>0</v>
      </c>
      <c r="K25" s="598">
        <f>+K24-'T7A'!D115</f>
        <v>0</v>
      </c>
      <c r="L25" s="598">
        <f>+L24-'T7A'!F45</f>
        <v>0</v>
      </c>
      <c r="M25" s="598">
        <f>+M24-'T7A'!E115</f>
        <v>0</v>
      </c>
      <c r="N25" s="598">
        <f>+N24-'T7A'!G45</f>
        <v>0</v>
      </c>
      <c r="O25" s="598">
        <f>+O24-'T7A'!F115</f>
        <v>0</v>
      </c>
      <c r="P25" s="598">
        <f>+P24-'T7A'!H45</f>
        <v>0</v>
      </c>
      <c r="Q25" s="598">
        <f>+Q24-'T7A'!G115</f>
        <v>0</v>
      </c>
      <c r="R25" s="598">
        <f>+R24-'T7A'!I45</f>
        <v>0</v>
      </c>
      <c r="S25" s="598">
        <f>+S24-'T7A'!H115</f>
        <v>0</v>
      </c>
      <c r="T25" s="598">
        <f>+T24-'T7A'!J45</f>
        <v>0</v>
      </c>
    </row>
  </sheetData>
  <sheetProtection/>
  <mergeCells count="10">
    <mergeCell ref="O6:P6"/>
    <mergeCell ref="Q6:R6"/>
    <mergeCell ref="S6:T6"/>
    <mergeCell ref="A24:F24"/>
    <mergeCell ref="A1:N1"/>
    <mergeCell ref="A6:F7"/>
    <mergeCell ref="G6:H6"/>
    <mergeCell ref="I6:J6"/>
    <mergeCell ref="K6:L6"/>
    <mergeCell ref="M6:N6"/>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63" r:id="rId1"/>
</worksheet>
</file>

<file path=xl/worksheets/sheet18.xml><?xml version="1.0" encoding="utf-8"?>
<worksheet xmlns="http://schemas.openxmlformats.org/spreadsheetml/2006/main" xmlns:r="http://schemas.openxmlformats.org/officeDocument/2006/relationships">
  <sheetPr>
    <pageSetUpPr fitToPage="1"/>
  </sheetPr>
  <dimension ref="A1:G60"/>
  <sheetViews>
    <sheetView zoomScalePageLayoutView="0" workbookViewId="0" topLeftCell="A1">
      <selection activeCell="B28" sqref="B28"/>
    </sheetView>
  </sheetViews>
  <sheetFormatPr defaultColWidth="9.140625" defaultRowHeight="12.75"/>
  <cols>
    <col min="1" max="1" width="9.140625" style="1" customWidth="1"/>
    <col min="2" max="2" width="26.57421875" style="1" bestFit="1" customWidth="1"/>
    <col min="3" max="3" width="34.8515625" style="1" bestFit="1" customWidth="1"/>
    <col min="4" max="7" width="18.421875" style="1" customWidth="1"/>
    <col min="8" max="16384" width="9.140625" style="1" customWidth="1"/>
  </cols>
  <sheetData>
    <row r="1" spans="1:7" ht="16.5" thickBot="1">
      <c r="A1" s="683" t="s">
        <v>321</v>
      </c>
      <c r="B1" s="684"/>
      <c r="C1" s="684"/>
      <c r="D1" s="684"/>
      <c r="E1" s="684"/>
      <c r="F1" s="684"/>
      <c r="G1" s="685"/>
    </row>
    <row r="3" ht="12.75">
      <c r="A3" s="58" t="s">
        <v>336</v>
      </c>
    </row>
    <row r="5" spans="1:4" ht="12.75">
      <c r="A5" s="9">
        <f>+'T3'!D3</f>
        <v>2017</v>
      </c>
      <c r="B5" s="43">
        <f>+D59</f>
        <v>0</v>
      </c>
      <c r="C5" s="10"/>
      <c r="D5" s="10"/>
    </row>
    <row r="6" spans="3:4" ht="12.75">
      <c r="C6" s="10"/>
      <c r="D6" s="10"/>
    </row>
    <row r="8" ht="13.5" thickBot="1"/>
    <row r="9" spans="2:4" ht="12.75">
      <c r="B9" s="11"/>
      <c r="C9" s="12"/>
      <c r="D9" s="615">
        <f>+A5</f>
        <v>2017</v>
      </c>
    </row>
    <row r="10" spans="2:4" ht="13.5" thickBot="1">
      <c r="B10" s="14"/>
      <c r="C10" s="15"/>
      <c r="D10" s="16"/>
    </row>
    <row r="11" spans="2:4" ht="12.75">
      <c r="B11" s="11"/>
      <c r="C11" s="12"/>
      <c r="D11" s="13"/>
    </row>
    <row r="12" spans="2:4" ht="12.75">
      <c r="B12" s="813" t="str">
        <f>"Startwaarde (01/01/"&amp;A5&amp;")"</f>
        <v>Startwaarde (01/01/2017)</v>
      </c>
      <c r="C12" s="36" t="s">
        <v>108</v>
      </c>
      <c r="D12" s="44">
        <f>+'T4'!E23</f>
        <v>0</v>
      </c>
    </row>
    <row r="13" spans="2:4" ht="12.75">
      <c r="B13" s="813"/>
      <c r="C13" s="28" t="s">
        <v>7</v>
      </c>
      <c r="D13" s="45">
        <f>IF(TITELBLAD!C12="elektriciteit",'T5A'!E68+'T5B'!E60+'T5C'!E60,IF(TITELBLAD!C12="gas",'T5E'!E47+'T5F'!E39+'T5G'!E39,"FALSE"))</f>
        <v>0</v>
      </c>
    </row>
    <row r="14" spans="2:4" ht="12.75">
      <c r="B14" s="17"/>
      <c r="C14" s="33"/>
      <c r="D14" s="46"/>
    </row>
    <row r="15" spans="2:4" ht="12.75">
      <c r="B15" s="19"/>
      <c r="C15" s="35"/>
      <c r="D15" s="47"/>
    </row>
    <row r="16" spans="2:4" ht="12.75">
      <c r="B16" s="17" t="str">
        <f>"Startwaarde RAB (01/01/"&amp;A5&amp;")"</f>
        <v>Startwaarde RAB (01/01/2017)</v>
      </c>
      <c r="C16" s="18"/>
      <c r="D16" s="48">
        <f>+D13+D12</f>
        <v>0</v>
      </c>
    </row>
    <row r="17" spans="2:4" ht="12.75">
      <c r="B17" s="17"/>
      <c r="C17" s="18"/>
      <c r="D17" s="49"/>
    </row>
    <row r="18" spans="2:4" ht="12.75">
      <c r="B18" s="19"/>
      <c r="C18" s="20"/>
      <c r="D18" s="47"/>
    </row>
    <row r="19" spans="2:4" ht="12.75">
      <c r="B19" s="17" t="s">
        <v>92</v>
      </c>
      <c r="C19" s="18" t="s">
        <v>9</v>
      </c>
      <c r="D19" s="49">
        <f>+D20+D21</f>
        <v>0</v>
      </c>
    </row>
    <row r="20" spans="2:4" ht="12.75">
      <c r="B20" s="17"/>
      <c r="C20" s="21" t="s">
        <v>10</v>
      </c>
      <c r="D20" s="50">
        <f>IF(TITELBLAD!C12="elektriciteit",+'T5A'!F68,IF(TITELBLAD!C12="gas",'T5E'!F47,"FALSE"))</f>
        <v>0</v>
      </c>
    </row>
    <row r="21" spans="2:4" ht="12.75">
      <c r="B21" s="17"/>
      <c r="C21" s="21" t="s">
        <v>11</v>
      </c>
      <c r="D21" s="50">
        <f>IF(TITELBLAD!C12="elektriciteit",'T5A'!G68,IF(TITELBLAD!C12="gas",'T5E'!G47,"FALSE"))</f>
        <v>0</v>
      </c>
    </row>
    <row r="22" spans="2:4" ht="12.75">
      <c r="B22" s="22"/>
      <c r="C22" s="23"/>
      <c r="D22" s="51"/>
    </row>
    <row r="23" spans="2:4" ht="12.75">
      <c r="B23" s="19"/>
      <c r="C23" s="20"/>
      <c r="D23" s="47"/>
    </row>
    <row r="24" spans="2:4" ht="12.75">
      <c r="B24" s="571" t="s">
        <v>376</v>
      </c>
      <c r="C24" s="18"/>
      <c r="D24" s="49">
        <f>'T4'!F23</f>
        <v>0</v>
      </c>
    </row>
    <row r="25" spans="2:4" ht="12.75">
      <c r="B25" s="22"/>
      <c r="C25" s="23"/>
      <c r="D25" s="51"/>
    </row>
    <row r="26" spans="2:4" ht="12.75">
      <c r="B26" s="17"/>
      <c r="C26" s="18"/>
      <c r="D26" s="49"/>
    </row>
    <row r="27" spans="2:4" ht="12.75">
      <c r="B27" s="571" t="s">
        <v>552</v>
      </c>
      <c r="C27" s="18"/>
      <c r="D27" s="49">
        <f>IF(TITELBLAD!C12="elektriciteit",+'T5A'!H68,IF(TITELBLAD!C12="gas",'T5E'!H47,"FALSE"))</f>
        <v>0</v>
      </c>
    </row>
    <row r="28" spans="2:4" ht="12.75">
      <c r="B28" s="17"/>
      <c r="C28" s="18"/>
      <c r="D28" s="49"/>
    </row>
    <row r="29" spans="2:4" ht="12.75">
      <c r="B29" s="19"/>
      <c r="C29" s="20"/>
      <c r="D29" s="47"/>
    </row>
    <row r="30" spans="2:4" ht="12.75">
      <c r="B30" s="17" t="s">
        <v>93</v>
      </c>
      <c r="C30" s="18"/>
      <c r="D30" s="49">
        <f>IF(TITELBLAD!C12="elektriciteit",+'T5A'!I68,IF(TITELBLAD!C12="gas",'T5E'!I47,"FALSE"))</f>
        <v>0</v>
      </c>
    </row>
    <row r="31" spans="2:4" ht="12.75">
      <c r="B31" s="22"/>
      <c r="C31" s="23"/>
      <c r="D31" s="51"/>
    </row>
    <row r="32" spans="2:4" ht="12.75">
      <c r="B32" s="17"/>
      <c r="C32" s="18"/>
      <c r="D32" s="49"/>
    </row>
    <row r="33" spans="2:4" ht="12.75">
      <c r="B33" s="17" t="s">
        <v>94</v>
      </c>
      <c r="C33" s="18" t="s">
        <v>112</v>
      </c>
      <c r="D33" s="49">
        <f>+D34+D38+D37</f>
        <v>0</v>
      </c>
    </row>
    <row r="34" spans="2:4" ht="12.75">
      <c r="B34" s="17"/>
      <c r="C34" s="21" t="s">
        <v>111</v>
      </c>
      <c r="D34" s="50">
        <f>+D35+D36</f>
        <v>0</v>
      </c>
    </row>
    <row r="35" spans="2:4" ht="12.75">
      <c r="B35" s="17"/>
      <c r="C35" s="32" t="s">
        <v>109</v>
      </c>
      <c r="D35" s="50">
        <f>IF(TITELBLAD!C12="elektriciteit",+'T5A'!J68,IF(TITELBLAD!C12="gas",'T5E'!J47,"FALSE"))</f>
        <v>0</v>
      </c>
    </row>
    <row r="36" spans="2:4" ht="12.75">
      <c r="B36" s="17"/>
      <c r="C36" s="32" t="s">
        <v>110</v>
      </c>
      <c r="D36" s="50">
        <f>IF(TITELBLAD!C12="elektriciteit",+'T5A'!K68,IF(TITELBLAD!C12="gas",'T5E'!K47,"FALSE"))</f>
        <v>0</v>
      </c>
    </row>
    <row r="37" spans="2:4" ht="12.75">
      <c r="B37" s="17"/>
      <c r="C37" s="31" t="s">
        <v>126</v>
      </c>
      <c r="D37" s="50">
        <f>IF(TITELBLAD!C12="elektriciteit",+'T5B'!F60,IF(TITELBLAD!C12="gas",'T5F'!F39,"FALSE"))</f>
        <v>0</v>
      </c>
    </row>
    <row r="38" spans="2:4" ht="12.75">
      <c r="B38" s="17"/>
      <c r="C38" s="21" t="s">
        <v>12</v>
      </c>
      <c r="D38" s="50">
        <f>IF(TITELBLAD!C12="elektriciteit",+'T5C'!F60,IF(TITELBLAD!C12="gas",'T5G'!F39,"FALSE"))</f>
        <v>0</v>
      </c>
    </row>
    <row r="39" spans="2:4" ht="12.75">
      <c r="B39" s="22"/>
      <c r="C39" s="23"/>
      <c r="D39" s="51"/>
    </row>
    <row r="40" spans="2:4" ht="12.75">
      <c r="B40" s="17"/>
      <c r="C40" s="18"/>
      <c r="D40" s="49"/>
    </row>
    <row r="41" spans="2:4" ht="12.75">
      <c r="B41" s="571" t="s">
        <v>380</v>
      </c>
      <c r="C41" s="574" t="s">
        <v>377</v>
      </c>
      <c r="D41" s="49">
        <f>+D42+D43</f>
        <v>0</v>
      </c>
    </row>
    <row r="42" spans="2:4" ht="12.75">
      <c r="B42" s="17"/>
      <c r="C42" s="32" t="s">
        <v>378</v>
      </c>
      <c r="D42" s="50">
        <f>+'T4'!G23</f>
        <v>0</v>
      </c>
    </row>
    <row r="43" spans="2:4" ht="12.75">
      <c r="B43" s="17"/>
      <c r="C43" s="32" t="s">
        <v>379</v>
      </c>
      <c r="D43" s="50">
        <f>+'T4'!H23</f>
        <v>0</v>
      </c>
    </row>
    <row r="44" spans="2:4" ht="12.75">
      <c r="B44" s="22"/>
      <c r="C44" s="572"/>
      <c r="D44" s="573"/>
    </row>
    <row r="45" spans="2:4" ht="12.75">
      <c r="B45" s="17"/>
      <c r="C45" s="18"/>
      <c r="D45" s="49"/>
    </row>
    <row r="46" spans="2:4" ht="12.75">
      <c r="B46" s="17" t="s">
        <v>95</v>
      </c>
      <c r="C46" s="18"/>
      <c r="D46" s="49">
        <f>IF(TITELBLAD!C12="elektriciteit",+'T5A'!M68,IF(TITELBLAD!C12="gas",'T5E'!M47,"FALSE"))</f>
        <v>0</v>
      </c>
    </row>
    <row r="47" spans="2:4" ht="12.75">
      <c r="B47" s="22"/>
      <c r="C47" s="23"/>
      <c r="D47" s="51"/>
    </row>
    <row r="48" spans="2:4" ht="12.75">
      <c r="B48" s="17"/>
      <c r="C48" s="18"/>
      <c r="D48" s="49"/>
    </row>
    <row r="49" spans="2:4" ht="12.75">
      <c r="B49" s="571" t="s">
        <v>381</v>
      </c>
      <c r="C49" s="18"/>
      <c r="D49" s="49">
        <f>+'T4'!J23</f>
        <v>0</v>
      </c>
    </row>
    <row r="50" spans="2:4" ht="12.75">
      <c r="B50" s="22"/>
      <c r="C50" s="23"/>
      <c r="D50" s="51"/>
    </row>
    <row r="51" spans="2:4" ht="12.75">
      <c r="B51" s="17"/>
      <c r="C51" s="18"/>
      <c r="D51" s="49"/>
    </row>
    <row r="52" spans="2:4" ht="12.75">
      <c r="B52" s="571" t="str">
        <f>"Eindwaarde (31/12/"&amp;A5&amp;")"</f>
        <v>Eindwaarde (31/12/2017)</v>
      </c>
      <c r="C52" s="34" t="s">
        <v>108</v>
      </c>
      <c r="D52" s="45">
        <f>+D12+D24+D41+D49</f>
        <v>0</v>
      </c>
    </row>
    <row r="53" spans="2:4" ht="12.75">
      <c r="B53" s="17"/>
      <c r="C53" s="59" t="s">
        <v>7</v>
      </c>
      <c r="D53" s="45">
        <f>+D13+D19+D27+D30+D33+D46</f>
        <v>0</v>
      </c>
    </row>
    <row r="54" spans="2:4" ht="12.75">
      <c r="B54" s="37"/>
      <c r="C54" s="38"/>
      <c r="D54" s="52"/>
    </row>
    <row r="55" spans="2:4" ht="12.75">
      <c r="B55" s="17"/>
      <c r="C55" s="18"/>
      <c r="D55" s="49"/>
    </row>
    <row r="56" spans="2:4" ht="12.75">
      <c r="B56" s="17" t="str">
        <f>"Eindwaarde RAB (31/12/"&amp;A5&amp;")"</f>
        <v>Eindwaarde RAB (31/12/2017)</v>
      </c>
      <c r="C56" s="18"/>
      <c r="D56" s="49">
        <f>D52+D53</f>
        <v>0</v>
      </c>
    </row>
    <row r="57" spans="2:4" ht="12.75">
      <c r="B57" s="22"/>
      <c r="C57" s="23"/>
      <c r="D57" s="51"/>
    </row>
    <row r="58" spans="2:4" ht="12.75">
      <c r="B58" s="17"/>
      <c r="C58" s="18"/>
      <c r="D58" s="49"/>
    </row>
    <row r="59" spans="2:4" ht="12.75">
      <c r="B59" s="24" t="s">
        <v>96</v>
      </c>
      <c r="C59" s="25"/>
      <c r="D59" s="53">
        <f>(D16+D56)/2</f>
        <v>0</v>
      </c>
    </row>
    <row r="60" spans="2:4" ht="13.5" thickBot="1">
      <c r="B60" s="14"/>
      <c r="C60" s="26"/>
      <c r="D60" s="26"/>
    </row>
  </sheetData>
  <sheetProtection/>
  <mergeCells count="2">
    <mergeCell ref="A1:G1"/>
    <mergeCell ref="B12:B13"/>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92" r:id="rId1"/>
</worksheet>
</file>

<file path=xl/worksheets/sheet19.xml><?xml version="1.0" encoding="utf-8"?>
<worksheet xmlns="http://schemas.openxmlformats.org/spreadsheetml/2006/main" xmlns:r="http://schemas.openxmlformats.org/officeDocument/2006/relationships">
  <sheetPr>
    <pageSetUpPr fitToPage="1"/>
  </sheetPr>
  <dimension ref="A1:G157"/>
  <sheetViews>
    <sheetView zoomScale="80" zoomScaleNormal="80" zoomScalePageLayoutView="110" workbookViewId="0" topLeftCell="A1">
      <selection activeCell="B11" sqref="B11"/>
    </sheetView>
  </sheetViews>
  <sheetFormatPr defaultColWidth="8.8515625" defaultRowHeight="12.75"/>
  <cols>
    <col min="1" max="1" width="3.00390625" style="240" bestFit="1" customWidth="1"/>
    <col min="2" max="2" width="55.421875" style="240" customWidth="1"/>
    <col min="3" max="3" width="10.8515625" style="351" customWidth="1"/>
    <col min="4" max="4" width="31.28125" style="240" customWidth="1"/>
    <col min="5" max="5" width="8.8515625" style="352" customWidth="1"/>
    <col min="6" max="6" width="17.421875" style="240" customWidth="1"/>
    <col min="7" max="16384" width="8.8515625" style="240" customWidth="1"/>
  </cols>
  <sheetData>
    <row r="1" spans="1:5" ht="16.5" thickBot="1">
      <c r="A1" s="814" t="s">
        <v>452</v>
      </c>
      <c r="B1" s="815"/>
      <c r="C1" s="815"/>
      <c r="D1" s="815"/>
      <c r="E1" s="816"/>
    </row>
    <row r="3" ht="12.75">
      <c r="B3" s="350" t="s">
        <v>124</v>
      </c>
    </row>
    <row r="4" ht="12.75">
      <c r="B4" s="353" t="s">
        <v>418</v>
      </c>
    </row>
    <row r="5" ht="12.75">
      <c r="B5" s="353" t="s">
        <v>477</v>
      </c>
    </row>
    <row r="6" ht="12.75">
      <c r="B6" s="353" t="s">
        <v>478</v>
      </c>
    </row>
    <row r="9" spans="2:4" ht="12.75">
      <c r="B9" s="354"/>
      <c r="D9" s="355" t="s">
        <v>24</v>
      </c>
    </row>
    <row r="10" ht="12.75">
      <c r="D10" s="356">
        <f>+'T3'!D3</f>
        <v>2017</v>
      </c>
    </row>
    <row r="11" ht="12.75">
      <c r="D11" s="357" t="str">
        <f>+TITELBLAD!$C$7</f>
        <v>Naam distributienetbeheerder</v>
      </c>
    </row>
    <row r="12" ht="12.75">
      <c r="D12" s="356" t="str">
        <f>+'T3'!$A$10</f>
        <v>elektriciteit</v>
      </c>
    </row>
    <row r="13" ht="12.75">
      <c r="D13" s="358"/>
    </row>
    <row r="14" spans="2:5" ht="12.75">
      <c r="B14" s="817" t="s">
        <v>29</v>
      </c>
      <c r="C14" s="820" t="s">
        <v>25</v>
      </c>
      <c r="D14" s="823"/>
      <c r="E14" s="826" t="s">
        <v>97</v>
      </c>
    </row>
    <row r="15" spans="2:5" ht="12.75">
      <c r="B15" s="818"/>
      <c r="C15" s="821"/>
      <c r="D15" s="824"/>
      <c r="E15" s="827"/>
    </row>
    <row r="16" spans="2:5" ht="12.75">
      <c r="B16" s="818"/>
      <c r="C16" s="821"/>
      <c r="D16" s="824"/>
      <c r="E16" s="827"/>
    </row>
    <row r="17" spans="2:5" ht="12.75">
      <c r="B17" s="819"/>
      <c r="C17" s="822"/>
      <c r="D17" s="825"/>
      <c r="E17" s="828"/>
    </row>
    <row r="18" spans="2:5" ht="12.75">
      <c r="B18" s="360" t="s">
        <v>30</v>
      </c>
      <c r="C18" s="361">
        <v>60</v>
      </c>
      <c r="D18" s="424">
        <v>0</v>
      </c>
      <c r="E18" s="362" t="s">
        <v>4</v>
      </c>
    </row>
    <row r="19" spans="2:5" ht="12.75">
      <c r="B19" s="363" t="s">
        <v>31</v>
      </c>
      <c r="C19" s="361">
        <v>61</v>
      </c>
      <c r="D19" s="424">
        <v>0</v>
      </c>
      <c r="E19" s="362" t="s">
        <v>4</v>
      </c>
    </row>
    <row r="20" spans="2:5" ht="12.75">
      <c r="B20" s="360" t="s">
        <v>32</v>
      </c>
      <c r="C20" s="361">
        <v>62</v>
      </c>
      <c r="D20" s="424">
        <v>0</v>
      </c>
      <c r="E20" s="362" t="s">
        <v>4</v>
      </c>
    </row>
    <row r="21" spans="2:5" ht="32.25" customHeight="1">
      <c r="B21" s="364" t="s">
        <v>141</v>
      </c>
      <c r="C21" s="361">
        <v>630</v>
      </c>
      <c r="D21" s="424">
        <v>0</v>
      </c>
      <c r="E21" s="362" t="s">
        <v>4</v>
      </c>
    </row>
    <row r="22" spans="2:5" ht="45" customHeight="1">
      <c r="B22" s="366" t="s">
        <v>35</v>
      </c>
      <c r="C22" s="361" t="s">
        <v>26</v>
      </c>
      <c r="D22" s="424">
        <v>0</v>
      </c>
      <c r="E22" s="362" t="s">
        <v>4</v>
      </c>
    </row>
    <row r="23" spans="2:5" ht="56.25" customHeight="1">
      <c r="B23" s="366" t="s">
        <v>142</v>
      </c>
      <c r="C23" s="361" t="s">
        <v>27</v>
      </c>
      <c r="D23" s="424">
        <v>0</v>
      </c>
      <c r="E23" s="362" t="s">
        <v>4</v>
      </c>
    </row>
    <row r="24" spans="2:5" ht="13.5" customHeight="1">
      <c r="B24" s="360" t="s">
        <v>33</v>
      </c>
      <c r="C24" s="361" t="s">
        <v>28</v>
      </c>
      <c r="D24" s="424">
        <v>0</v>
      </c>
      <c r="E24" s="362" t="s">
        <v>4</v>
      </c>
    </row>
    <row r="25" spans="2:5" ht="16.5" customHeight="1">
      <c r="B25" s="364" t="s">
        <v>34</v>
      </c>
      <c r="C25" s="361">
        <v>649</v>
      </c>
      <c r="D25" s="424">
        <v>0</v>
      </c>
      <c r="E25" s="362" t="s">
        <v>4</v>
      </c>
    </row>
    <row r="26" spans="2:5" ht="16.5" customHeight="1">
      <c r="B26" s="364" t="s">
        <v>143</v>
      </c>
      <c r="C26" s="361">
        <v>65</v>
      </c>
      <c r="D26" s="424">
        <v>0</v>
      </c>
      <c r="E26" s="362" t="s">
        <v>4</v>
      </c>
    </row>
    <row r="27" spans="2:5" ht="12.75">
      <c r="B27" s="363" t="s">
        <v>36</v>
      </c>
      <c r="C27" s="368">
        <v>66</v>
      </c>
      <c r="D27" s="424">
        <v>0</v>
      </c>
      <c r="E27" s="362" t="s">
        <v>4</v>
      </c>
    </row>
    <row r="28" spans="2:5" ht="12.75">
      <c r="B28" s="575" t="s">
        <v>382</v>
      </c>
      <c r="C28" s="368">
        <v>67</v>
      </c>
      <c r="D28" s="424">
        <v>0</v>
      </c>
      <c r="E28" s="362" t="s">
        <v>4</v>
      </c>
    </row>
    <row r="29" spans="2:5" ht="14.25" customHeight="1">
      <c r="B29" s="575" t="s">
        <v>383</v>
      </c>
      <c r="C29" s="368">
        <v>68</v>
      </c>
      <c r="D29" s="424">
        <v>0</v>
      </c>
      <c r="E29" s="362" t="s">
        <v>4</v>
      </c>
    </row>
    <row r="30" spans="2:5" ht="12.75">
      <c r="B30" s="369"/>
      <c r="C30" s="370"/>
      <c r="D30" s="371"/>
      <c r="E30" s="464"/>
    </row>
    <row r="31" spans="2:5" ht="12.75">
      <c r="B31" s="373" t="s">
        <v>389</v>
      </c>
      <c r="C31" s="374"/>
      <c r="D31" s="375">
        <f>SUM(D18:D29)</f>
        <v>0</v>
      </c>
      <c r="E31" s="376"/>
    </row>
    <row r="32" spans="2:5" ht="12.75">
      <c r="B32" s="377" t="s">
        <v>384</v>
      </c>
      <c r="C32" s="370"/>
      <c r="D32" s="378">
        <f>IF($D$12="elektriciteit",D31-('T2'!F47+'T2'!F64+'T2'!F66+'T2'!F69+'T2'!F71+'T2'!G47+'T2'!G64+'T2'!G66+'T2'!G69+'T2'!G71+'T2'!H47+'T2'!H64+'T2'!H66+'T2'!H69+'T2'!H71),IF('T9'!$D$12="gas",'T9'!D31-('T2'!K47+'T2'!K64+'T2'!K66+'T2'!K69+'T2'!K71+'T2'!L47+'T2'!L64+'T2'!L66+'T2'!L69+'T2'!L71+'T2'!M47+'T2'!M64+'T2'!M66+'T2'!M69+'T2'!M71),"FALSE"))</f>
        <v>0</v>
      </c>
      <c r="E32" s="372"/>
    </row>
    <row r="33" spans="2:5" ht="12.75">
      <c r="B33" s="369"/>
      <c r="C33" s="370"/>
      <c r="D33" s="371"/>
      <c r="E33" s="372"/>
    </row>
    <row r="34" spans="2:5" ht="12.75">
      <c r="B34" s="379" t="s">
        <v>456</v>
      </c>
      <c r="C34" s="370"/>
      <c r="D34" s="380"/>
      <c r="E34" s="372"/>
    </row>
    <row r="35" spans="2:5" ht="12.75">
      <c r="B35" s="369"/>
      <c r="C35" s="370"/>
      <c r="D35" s="380"/>
      <c r="E35" s="372"/>
    </row>
    <row r="36" spans="1:5" ht="17.25" customHeight="1">
      <c r="A36" s="240">
        <v>1</v>
      </c>
      <c r="B36" s="381" t="s">
        <v>386</v>
      </c>
      <c r="C36" s="425"/>
      <c r="D36" s="424">
        <v>0</v>
      </c>
      <c r="E36" s="382" t="s">
        <v>6</v>
      </c>
    </row>
    <row r="37" spans="2:5" s="359" customFormat="1" ht="12.75" customHeight="1">
      <c r="B37" s="576"/>
      <c r="C37" s="388"/>
      <c r="D37" s="371"/>
      <c r="E37" s="402"/>
    </row>
    <row r="38" spans="1:5" ht="30.75" customHeight="1">
      <c r="A38" s="240">
        <f>+A36+1</f>
        <v>2</v>
      </c>
      <c r="B38" s="381" t="s">
        <v>385</v>
      </c>
      <c r="C38" s="425"/>
      <c r="D38" s="424">
        <v>0</v>
      </c>
      <c r="E38" s="382" t="s">
        <v>6</v>
      </c>
    </row>
    <row r="39" spans="2:5" s="359" customFormat="1" ht="12.75" customHeight="1">
      <c r="B39" s="576"/>
      <c r="C39" s="388"/>
      <c r="D39" s="371"/>
      <c r="E39" s="402"/>
    </row>
    <row r="40" spans="1:5" ht="30.75" customHeight="1">
      <c r="A40" s="240">
        <f>+A38+1</f>
        <v>3</v>
      </c>
      <c r="B40" s="381" t="s">
        <v>398</v>
      </c>
      <c r="C40" s="407"/>
      <c r="D40" s="367">
        <f>+'T4'!C6</f>
        <v>0</v>
      </c>
      <c r="E40" s="382" t="s">
        <v>6</v>
      </c>
    </row>
    <row r="41" spans="2:5" s="359" customFormat="1" ht="12.75" customHeight="1">
      <c r="B41" s="576"/>
      <c r="C41" s="388"/>
      <c r="D41" s="371"/>
      <c r="E41" s="402"/>
    </row>
    <row r="42" spans="1:5" ht="30.75" customHeight="1">
      <c r="A42" s="240">
        <f>+A40+1</f>
        <v>4</v>
      </c>
      <c r="B42" s="381" t="s">
        <v>396</v>
      </c>
      <c r="C42" s="425"/>
      <c r="D42" s="424">
        <v>0</v>
      </c>
      <c r="E42" s="428" t="s">
        <v>6</v>
      </c>
    </row>
    <row r="43" spans="2:5" s="359" customFormat="1" ht="12.75" customHeight="1">
      <c r="B43" s="576"/>
      <c r="C43" s="388"/>
      <c r="D43" s="371"/>
      <c r="E43" s="402"/>
    </row>
    <row r="44" spans="1:5" ht="30.75" customHeight="1">
      <c r="A44" s="240">
        <f>+A42+1</f>
        <v>5</v>
      </c>
      <c r="B44" s="381" t="s">
        <v>387</v>
      </c>
      <c r="C44" s="407"/>
      <c r="D44" s="367">
        <f>SUM('T3'!B22:D22,'T3'!B24:D24,'T3'!B26:D26)</f>
        <v>0</v>
      </c>
      <c r="E44" s="428" t="s">
        <v>6</v>
      </c>
    </row>
    <row r="45" spans="2:5" s="359" customFormat="1" ht="12.75" customHeight="1">
      <c r="B45" s="576"/>
      <c r="C45" s="388"/>
      <c r="D45" s="371"/>
      <c r="E45" s="402"/>
    </row>
    <row r="46" spans="1:5" ht="57" customHeight="1">
      <c r="A46" s="240">
        <f>+A44+1</f>
        <v>6</v>
      </c>
      <c r="B46" s="366" t="s">
        <v>142</v>
      </c>
      <c r="C46" s="361" t="s">
        <v>27</v>
      </c>
      <c r="D46" s="367">
        <f>+D23</f>
        <v>0</v>
      </c>
      <c r="E46" s="382" t="s">
        <v>6</v>
      </c>
    </row>
    <row r="47" spans="2:5" s="359" customFormat="1" ht="12.75" customHeight="1">
      <c r="B47" s="576"/>
      <c r="C47" s="388"/>
      <c r="D47" s="371"/>
      <c r="E47" s="402"/>
    </row>
    <row r="48" spans="1:5" ht="16.5" customHeight="1">
      <c r="A48" s="240">
        <f>+A46+1</f>
        <v>7</v>
      </c>
      <c r="B48" s="364" t="s">
        <v>143</v>
      </c>
      <c r="C48" s="361">
        <v>65</v>
      </c>
      <c r="D48" s="367">
        <f>+D26</f>
        <v>0</v>
      </c>
      <c r="E48" s="382" t="s">
        <v>6</v>
      </c>
    </row>
    <row r="49" spans="2:5" s="359" customFormat="1" ht="12.75" customHeight="1">
      <c r="B49" s="576"/>
      <c r="C49" s="388"/>
      <c r="D49" s="371"/>
      <c r="E49" s="402"/>
    </row>
    <row r="50" spans="1:5" ht="16.5" customHeight="1">
      <c r="A50" s="240">
        <f>+A48+1</f>
        <v>8</v>
      </c>
      <c r="B50" s="575" t="s">
        <v>382</v>
      </c>
      <c r="C50" s="368">
        <v>67</v>
      </c>
      <c r="D50" s="367">
        <f>+D28</f>
        <v>0</v>
      </c>
      <c r="E50" s="382" t="s">
        <v>6</v>
      </c>
    </row>
    <row r="51" spans="2:5" s="359" customFormat="1" ht="12.75" customHeight="1">
      <c r="B51" s="576"/>
      <c r="C51" s="388"/>
      <c r="D51" s="371"/>
      <c r="E51" s="402"/>
    </row>
    <row r="52" spans="1:5" ht="16.5" customHeight="1">
      <c r="A52" s="240">
        <f>+A50+1</f>
        <v>9</v>
      </c>
      <c r="B52" s="575" t="s">
        <v>383</v>
      </c>
      <c r="C52" s="368">
        <v>68</v>
      </c>
      <c r="D52" s="367">
        <f>+D29</f>
        <v>0</v>
      </c>
      <c r="E52" s="382" t="s">
        <v>6</v>
      </c>
    </row>
    <row r="53" spans="2:5" s="359" customFormat="1" ht="12.75" customHeight="1">
      <c r="B53" s="576"/>
      <c r="C53" s="388"/>
      <c r="D53" s="371"/>
      <c r="E53" s="402"/>
    </row>
    <row r="54" spans="1:5" ht="45" customHeight="1">
      <c r="A54" s="240">
        <f>+A52+1</f>
        <v>10</v>
      </c>
      <c r="B54" s="637" t="s">
        <v>344</v>
      </c>
      <c r="C54" s="425"/>
      <c r="D54" s="424">
        <v>0</v>
      </c>
      <c r="E54" s="382" t="s">
        <v>6</v>
      </c>
    </row>
    <row r="55" ht="14.25" customHeight="1">
      <c r="D55" s="383"/>
    </row>
    <row r="56" spans="1:5" ht="12.75">
      <c r="A56" s="240">
        <f>A54+1</f>
        <v>11</v>
      </c>
      <c r="B56" s="384" t="s">
        <v>41</v>
      </c>
      <c r="C56" s="368"/>
      <c r="D56" s="385"/>
      <c r="E56" s="386"/>
    </row>
    <row r="57" spans="2:5" ht="12.75">
      <c r="B57" s="387" t="s">
        <v>340</v>
      </c>
      <c r="C57" s="426"/>
      <c r="D57" s="427">
        <v>0</v>
      </c>
      <c r="E57" s="382" t="s">
        <v>6</v>
      </c>
    </row>
    <row r="58" spans="2:5" ht="12.75">
      <c r="B58" s="387" t="s">
        <v>341</v>
      </c>
      <c r="C58" s="426"/>
      <c r="D58" s="427">
        <v>0</v>
      </c>
      <c r="E58" s="382" t="s">
        <v>6</v>
      </c>
    </row>
    <row r="59" spans="2:5" ht="12.75">
      <c r="B59" s="387" t="s">
        <v>342</v>
      </c>
      <c r="C59" s="426"/>
      <c r="D59" s="427">
        <v>0</v>
      </c>
      <c r="E59" s="382" t="s">
        <v>6</v>
      </c>
    </row>
    <row r="60" ht="12.75">
      <c r="D60" s="383"/>
    </row>
    <row r="61" spans="1:5" ht="45.75" customHeight="1">
      <c r="A61" s="240">
        <f>+A56+1</f>
        <v>12</v>
      </c>
      <c r="B61" s="392" t="s">
        <v>472</v>
      </c>
      <c r="C61" s="425"/>
      <c r="D61" s="424">
        <v>0</v>
      </c>
      <c r="E61" s="382" t="s">
        <v>6</v>
      </c>
    </row>
    <row r="62" spans="2:5" s="359" customFormat="1" ht="15.75" customHeight="1">
      <c r="B62" s="399"/>
      <c r="C62" s="397"/>
      <c r="D62" s="390"/>
      <c r="E62" s="391"/>
    </row>
    <row r="63" spans="1:5" ht="42.75" customHeight="1">
      <c r="A63" s="240">
        <f>+A61+1</f>
        <v>13</v>
      </c>
      <c r="B63" s="392" t="s">
        <v>473</v>
      </c>
      <c r="C63" s="425"/>
      <c r="D63" s="424">
        <v>0</v>
      </c>
      <c r="E63" s="382" t="s">
        <v>6</v>
      </c>
    </row>
    <row r="64" spans="2:5" s="359" customFormat="1" ht="15.75" customHeight="1">
      <c r="B64" s="399"/>
      <c r="C64" s="397"/>
      <c r="D64" s="390"/>
      <c r="E64" s="391"/>
    </row>
    <row r="65" spans="1:5" ht="29.25" customHeight="1">
      <c r="A65" s="240">
        <f>A63+1</f>
        <v>14</v>
      </c>
      <c r="B65" s="627" t="s">
        <v>462</v>
      </c>
      <c r="C65" s="361"/>
      <c r="D65" s="629">
        <f>SUM(D66:D68)</f>
        <v>0</v>
      </c>
      <c r="E65" s="382" t="s">
        <v>6</v>
      </c>
    </row>
    <row r="66" spans="2:5" ht="33" customHeight="1">
      <c r="B66" s="628" t="s">
        <v>463</v>
      </c>
      <c r="C66" s="361">
        <v>61</v>
      </c>
      <c r="D66" s="424">
        <v>0</v>
      </c>
      <c r="E66" s="382"/>
    </row>
    <row r="67" spans="2:5" ht="33" customHeight="1">
      <c r="B67" s="628" t="s">
        <v>464</v>
      </c>
      <c r="C67" s="361">
        <v>61</v>
      </c>
      <c r="D67" s="424">
        <v>0</v>
      </c>
      <c r="E67" s="382"/>
    </row>
    <row r="68" spans="2:5" ht="45" customHeight="1">
      <c r="B68" s="628" t="s">
        <v>465</v>
      </c>
      <c r="C68" s="361">
        <v>61</v>
      </c>
      <c r="D68" s="424">
        <v>0</v>
      </c>
      <c r="E68" s="382"/>
    </row>
    <row r="69" spans="2:5" s="359" customFormat="1" ht="15" customHeight="1">
      <c r="B69" s="626" t="s">
        <v>189</v>
      </c>
      <c r="C69" s="397"/>
      <c r="D69" s="390"/>
      <c r="E69" s="393"/>
    </row>
    <row r="70" spans="1:5" ht="49.5" customHeight="1">
      <c r="A70" s="240">
        <f>A65+1</f>
        <v>15</v>
      </c>
      <c r="B70" s="392" t="s">
        <v>190</v>
      </c>
      <c r="C70" s="361">
        <v>60</v>
      </c>
      <c r="D70" s="365"/>
      <c r="E70" s="394"/>
    </row>
    <row r="71" spans="2:5" ht="12.75">
      <c r="B71" s="395" t="s">
        <v>98</v>
      </c>
      <c r="C71" s="361"/>
      <c r="D71" s="427">
        <v>0</v>
      </c>
      <c r="E71" s="382" t="s">
        <v>6</v>
      </c>
    </row>
    <row r="72" spans="2:5" ht="12.75">
      <c r="B72" s="395" t="s">
        <v>99</v>
      </c>
      <c r="C72" s="361"/>
      <c r="D72" s="427">
        <v>0</v>
      </c>
      <c r="E72" s="382" t="s">
        <v>6</v>
      </c>
    </row>
    <row r="73" spans="2:5" s="359" customFormat="1" ht="12.75">
      <c r="B73" s="396"/>
      <c r="C73" s="397"/>
      <c r="D73" s="390"/>
      <c r="E73" s="398"/>
    </row>
    <row r="74" spans="1:5" ht="42.75" customHeight="1">
      <c r="A74" s="240">
        <f>A70+1</f>
        <v>16</v>
      </c>
      <c r="B74" s="389" t="s">
        <v>43</v>
      </c>
      <c r="C74" s="425"/>
      <c r="D74" s="424">
        <v>0</v>
      </c>
      <c r="E74" s="382" t="s">
        <v>6</v>
      </c>
    </row>
    <row r="75" spans="2:5" s="359" customFormat="1" ht="14.25" customHeight="1">
      <c r="B75" s="399"/>
      <c r="C75" s="400"/>
      <c r="D75" s="390"/>
      <c r="E75" s="398"/>
    </row>
    <row r="76" spans="1:5" ht="44.25" customHeight="1">
      <c r="A76" s="240">
        <f>A74+1</f>
        <v>17</v>
      </c>
      <c r="B76" s="389" t="s">
        <v>44</v>
      </c>
      <c r="C76" s="425"/>
      <c r="D76" s="424">
        <v>0</v>
      </c>
      <c r="E76" s="382" t="s">
        <v>6</v>
      </c>
    </row>
    <row r="77" spans="2:6" s="359" customFormat="1" ht="12.75">
      <c r="B77" s="401"/>
      <c r="C77" s="388"/>
      <c r="D77" s="371"/>
      <c r="E77" s="402"/>
      <c r="F77" s="240"/>
    </row>
    <row r="78" spans="1:7" ht="44.25" customHeight="1">
      <c r="A78" s="240">
        <f>A76+1</f>
        <v>18</v>
      </c>
      <c r="B78" s="403" t="s">
        <v>194</v>
      </c>
      <c r="C78" s="57"/>
      <c r="D78" s="424">
        <v>0</v>
      </c>
      <c r="E78" s="382" t="s">
        <v>6</v>
      </c>
      <c r="G78" s="213"/>
    </row>
    <row r="79" spans="2:6" s="359" customFormat="1" ht="12.75">
      <c r="B79" s="401"/>
      <c r="C79" s="388"/>
      <c r="D79" s="371"/>
      <c r="E79" s="402"/>
      <c r="F79" s="240"/>
    </row>
    <row r="80" spans="1:5" ht="23.25" customHeight="1">
      <c r="A80" s="240">
        <f>A78+1</f>
        <v>19</v>
      </c>
      <c r="B80" s="381" t="s">
        <v>503</v>
      </c>
      <c r="C80" s="57"/>
      <c r="D80" s="424">
        <v>0</v>
      </c>
      <c r="E80" s="382" t="s">
        <v>6</v>
      </c>
    </row>
    <row r="81" spans="2:5" ht="12.75">
      <c r="B81" s="401"/>
      <c r="C81" s="404"/>
      <c r="D81" s="405"/>
      <c r="E81" s="402"/>
    </row>
    <row r="82" spans="1:5" ht="22.5" customHeight="1">
      <c r="A82" s="240">
        <f>A80+1</f>
        <v>20</v>
      </c>
      <c r="B82" s="406" t="s">
        <v>476</v>
      </c>
      <c r="C82" s="407"/>
      <c r="D82" s="367"/>
      <c r="E82" s="394"/>
    </row>
    <row r="83" spans="2:5" ht="28.5" customHeight="1">
      <c r="B83" s="408" t="s">
        <v>191</v>
      </c>
      <c r="C83" s="426"/>
      <c r="D83" s="427">
        <v>0</v>
      </c>
      <c r="E83" s="382" t="s">
        <v>6</v>
      </c>
    </row>
    <row r="84" spans="2:5" ht="31.5" customHeight="1">
      <c r="B84" s="408" t="s">
        <v>441</v>
      </c>
      <c r="C84" s="426"/>
      <c r="D84" s="427">
        <v>0</v>
      </c>
      <c r="E84" s="382" t="s">
        <v>6</v>
      </c>
    </row>
    <row r="85" spans="2:5" ht="18.75" customHeight="1">
      <c r="B85" s="408" t="s">
        <v>192</v>
      </c>
      <c r="C85" s="426"/>
      <c r="D85" s="427">
        <v>0</v>
      </c>
      <c r="E85" s="382" t="s">
        <v>6</v>
      </c>
    </row>
    <row r="86" spans="2:5" ht="21" customHeight="1">
      <c r="B86" s="408" t="s">
        <v>193</v>
      </c>
      <c r="C86" s="426"/>
      <c r="D86" s="427">
        <v>0</v>
      </c>
      <c r="E86" s="382" t="s">
        <v>6</v>
      </c>
    </row>
    <row r="87" spans="2:5" ht="28.5" customHeight="1">
      <c r="B87" s="408" t="s">
        <v>471</v>
      </c>
      <c r="C87" s="426"/>
      <c r="D87" s="427">
        <v>0</v>
      </c>
      <c r="E87" s="382" t="s">
        <v>6</v>
      </c>
    </row>
    <row r="88" spans="2:5" ht="12.75">
      <c r="B88" s="401"/>
      <c r="C88" s="404"/>
      <c r="D88" s="405"/>
      <c r="E88" s="402"/>
    </row>
    <row r="89" spans="1:5" ht="15" customHeight="1">
      <c r="A89" s="240">
        <f>+A82+1</f>
        <v>21</v>
      </c>
      <c r="B89" s="409" t="s">
        <v>145</v>
      </c>
      <c r="C89" s="361">
        <v>66</v>
      </c>
      <c r="D89" s="424">
        <v>0</v>
      </c>
      <c r="E89" s="382" t="s">
        <v>6</v>
      </c>
    </row>
    <row r="90" spans="2:5" ht="12.75">
      <c r="B90" s="401"/>
      <c r="C90" s="404"/>
      <c r="D90" s="405"/>
      <c r="E90" s="402"/>
    </row>
    <row r="91" spans="1:5" ht="31.5" customHeight="1">
      <c r="A91" s="240">
        <f>A89+1</f>
        <v>22</v>
      </c>
      <c r="B91" s="409" t="s">
        <v>146</v>
      </c>
      <c r="C91" s="361">
        <v>66</v>
      </c>
      <c r="D91" s="424">
        <v>0</v>
      </c>
      <c r="E91" s="382" t="s">
        <v>6</v>
      </c>
    </row>
    <row r="92" spans="2:5" ht="12.75">
      <c r="B92" s="401"/>
      <c r="C92" s="404"/>
      <c r="D92" s="405"/>
      <c r="E92" s="402"/>
    </row>
    <row r="93" spans="1:5" ht="39" customHeight="1">
      <c r="A93" s="240">
        <f>A91+1</f>
        <v>23</v>
      </c>
      <c r="B93" s="582" t="s">
        <v>402</v>
      </c>
      <c r="C93" s="583">
        <v>61</v>
      </c>
      <c r="D93" s="588"/>
      <c r="E93" s="585"/>
    </row>
    <row r="94" spans="2:5" ht="18" customHeight="1">
      <c r="B94" s="381" t="s">
        <v>399</v>
      </c>
      <c r="C94" s="431"/>
      <c r="D94" s="584">
        <v>0</v>
      </c>
      <c r="E94" s="586" t="s">
        <v>6</v>
      </c>
    </row>
    <row r="95" spans="2:5" ht="17.25" customHeight="1">
      <c r="B95" s="381" t="s">
        <v>400</v>
      </c>
      <c r="C95" s="431"/>
      <c r="D95" s="584">
        <v>0</v>
      </c>
      <c r="E95" s="586" t="s">
        <v>6</v>
      </c>
    </row>
    <row r="96" spans="2:5" ht="17.25" customHeight="1">
      <c r="B96" s="381" t="s">
        <v>410</v>
      </c>
      <c r="C96" s="431"/>
      <c r="D96" s="584">
        <v>0</v>
      </c>
      <c r="E96" s="586" t="s">
        <v>6</v>
      </c>
    </row>
    <row r="97" spans="2:5" ht="17.25" customHeight="1">
      <c r="B97" s="381" t="s">
        <v>403</v>
      </c>
      <c r="C97" s="431"/>
      <c r="D97" s="584">
        <v>0</v>
      </c>
      <c r="E97" s="586" t="s">
        <v>6</v>
      </c>
    </row>
    <row r="98" spans="2:5" ht="17.25" customHeight="1">
      <c r="B98" s="381" t="s">
        <v>401</v>
      </c>
      <c r="C98" s="431"/>
      <c r="D98" s="424">
        <v>0</v>
      </c>
      <c r="E98" s="586"/>
    </row>
    <row r="99" spans="2:5" ht="12.75">
      <c r="B99" s="401"/>
      <c r="C99" s="404"/>
      <c r="D99" s="405"/>
      <c r="E99" s="402"/>
    </row>
    <row r="100" spans="1:5" ht="44.25" customHeight="1">
      <c r="A100" s="240">
        <f>+A93+1</f>
        <v>24</v>
      </c>
      <c r="B100" s="582" t="s">
        <v>407</v>
      </c>
      <c r="C100" s="583">
        <v>61</v>
      </c>
      <c r="D100" s="588"/>
      <c r="E100" s="585"/>
    </row>
    <row r="101" spans="2:5" ht="17.25" customHeight="1">
      <c r="B101" s="381" t="s">
        <v>399</v>
      </c>
      <c r="C101" s="431"/>
      <c r="D101" s="584">
        <v>0</v>
      </c>
      <c r="E101" s="586" t="s">
        <v>6</v>
      </c>
    </row>
    <row r="102" spans="2:5" ht="17.25" customHeight="1">
      <c r="B102" s="381" t="s">
        <v>400</v>
      </c>
      <c r="C102" s="431"/>
      <c r="D102" s="584">
        <v>0</v>
      </c>
      <c r="E102" s="586" t="s">
        <v>6</v>
      </c>
    </row>
    <row r="103" spans="2:5" ht="17.25" customHeight="1">
      <c r="B103" s="381" t="s">
        <v>410</v>
      </c>
      <c r="C103" s="431"/>
      <c r="D103" s="584">
        <v>0</v>
      </c>
      <c r="E103" s="586" t="s">
        <v>6</v>
      </c>
    </row>
    <row r="104" spans="2:5" ht="17.25" customHeight="1">
      <c r="B104" s="381" t="s">
        <v>403</v>
      </c>
      <c r="C104" s="431"/>
      <c r="D104" s="584">
        <v>0</v>
      </c>
      <c r="E104" s="586" t="s">
        <v>6</v>
      </c>
    </row>
    <row r="105" spans="2:5" ht="17.25" customHeight="1">
      <c r="B105" s="381" t="s">
        <v>401</v>
      </c>
      <c r="C105" s="431"/>
      <c r="D105" s="424">
        <v>0</v>
      </c>
      <c r="E105" s="586"/>
    </row>
    <row r="106" spans="2:5" ht="12.75">
      <c r="B106" s="401"/>
      <c r="C106" s="404"/>
      <c r="D106" s="405"/>
      <c r="E106" s="402"/>
    </row>
    <row r="107" spans="1:5" ht="44.25" customHeight="1">
      <c r="A107" s="240">
        <f>+A100+1</f>
        <v>25</v>
      </c>
      <c r="B107" s="582" t="s">
        <v>411</v>
      </c>
      <c r="C107" s="583">
        <v>61</v>
      </c>
      <c r="D107" s="588"/>
      <c r="E107" s="585"/>
    </row>
    <row r="108" spans="2:5" ht="17.25" customHeight="1">
      <c r="B108" s="381" t="s">
        <v>399</v>
      </c>
      <c r="C108" s="431"/>
      <c r="D108" s="584">
        <v>0</v>
      </c>
      <c r="E108" s="586" t="s">
        <v>6</v>
      </c>
    </row>
    <row r="109" spans="2:5" ht="17.25" customHeight="1">
      <c r="B109" s="381" t="s">
        <v>400</v>
      </c>
      <c r="C109" s="431"/>
      <c r="D109" s="584">
        <v>0</v>
      </c>
      <c r="E109" s="586" t="s">
        <v>6</v>
      </c>
    </row>
    <row r="110" spans="2:5" ht="17.25" customHeight="1">
      <c r="B110" s="381" t="s">
        <v>410</v>
      </c>
      <c r="C110" s="431"/>
      <c r="D110" s="584">
        <v>0</v>
      </c>
      <c r="E110" s="586" t="s">
        <v>6</v>
      </c>
    </row>
    <row r="111" spans="2:5" ht="17.25" customHeight="1">
      <c r="B111" s="381" t="s">
        <v>403</v>
      </c>
      <c r="C111" s="431"/>
      <c r="D111" s="584">
        <v>0</v>
      </c>
      <c r="E111" s="586" t="s">
        <v>6</v>
      </c>
    </row>
    <row r="112" spans="2:5" ht="17.25" customHeight="1">
      <c r="B112" s="381" t="s">
        <v>401</v>
      </c>
      <c r="C112" s="431"/>
      <c r="D112" s="424">
        <v>0</v>
      </c>
      <c r="E112" s="586"/>
    </row>
    <row r="113" spans="2:5" ht="12.75">
      <c r="B113" s="401"/>
      <c r="C113" s="404"/>
      <c r="D113" s="405"/>
      <c r="E113" s="402"/>
    </row>
    <row r="114" spans="1:5" ht="39" customHeight="1">
      <c r="A114" s="240">
        <f>+A107+1</f>
        <v>26</v>
      </c>
      <c r="B114" s="582" t="s">
        <v>408</v>
      </c>
      <c r="C114" s="583"/>
      <c r="D114" s="588"/>
      <c r="E114" s="585"/>
    </row>
    <row r="115" spans="2:5" ht="18" customHeight="1">
      <c r="B115" s="381" t="s">
        <v>399</v>
      </c>
      <c r="C115" s="431"/>
      <c r="D115" s="588">
        <f>D94</f>
        <v>0</v>
      </c>
      <c r="E115" s="586" t="s">
        <v>4</v>
      </c>
    </row>
    <row r="116" spans="2:5" ht="17.25" customHeight="1">
      <c r="B116" s="381" t="s">
        <v>400</v>
      </c>
      <c r="C116" s="431"/>
      <c r="D116" s="588">
        <f>D95</f>
        <v>0</v>
      </c>
      <c r="E116" s="586" t="s">
        <v>4</v>
      </c>
    </row>
    <row r="117" spans="2:5" ht="19.5" customHeight="1">
      <c r="B117" s="381" t="s">
        <v>404</v>
      </c>
      <c r="C117" s="431"/>
      <c r="D117" s="367">
        <f>D118*D119</f>
        <v>0</v>
      </c>
      <c r="E117" s="586" t="s">
        <v>4</v>
      </c>
    </row>
    <row r="118" spans="2:5" ht="19.5" customHeight="1">
      <c r="B118" s="587" t="s">
        <v>405</v>
      </c>
      <c r="C118" s="431"/>
      <c r="D118" s="424">
        <v>0</v>
      </c>
      <c r="E118" s="586"/>
    </row>
    <row r="119" spans="2:5" ht="19.5" customHeight="1">
      <c r="B119" s="616" t="s">
        <v>406</v>
      </c>
      <c r="C119" s="617"/>
      <c r="D119" s="618">
        <v>0</v>
      </c>
      <c r="E119" s="619"/>
    </row>
    <row r="120" spans="2:5" ht="12.75">
      <c r="B120" s="401"/>
      <c r="C120" s="404"/>
      <c r="D120" s="405"/>
      <c r="E120" s="402"/>
    </row>
    <row r="121" spans="1:5" ht="46.5" customHeight="1">
      <c r="A121" s="240">
        <f>+A114+1</f>
        <v>27</v>
      </c>
      <c r="B121" s="582" t="s">
        <v>409</v>
      </c>
      <c r="C121" s="583"/>
      <c r="D121" s="588"/>
      <c r="E121" s="585"/>
    </row>
    <row r="122" spans="2:5" ht="17.25" customHeight="1">
      <c r="B122" s="381" t="s">
        <v>399</v>
      </c>
      <c r="C122" s="431"/>
      <c r="D122" s="588">
        <f>D101</f>
        <v>0</v>
      </c>
      <c r="E122" s="586" t="s">
        <v>4</v>
      </c>
    </row>
    <row r="123" spans="2:5" ht="17.25" customHeight="1">
      <c r="B123" s="381" t="s">
        <v>400</v>
      </c>
      <c r="C123" s="431"/>
      <c r="D123" s="588">
        <f>D102</f>
        <v>0</v>
      </c>
      <c r="E123" s="586" t="s">
        <v>4</v>
      </c>
    </row>
    <row r="124" spans="2:5" ht="19.5" customHeight="1">
      <c r="B124" s="381" t="s">
        <v>404</v>
      </c>
      <c r="C124" s="431"/>
      <c r="D124" s="367">
        <f>D125*D126</f>
        <v>0</v>
      </c>
      <c r="E124" s="586" t="s">
        <v>4</v>
      </c>
    </row>
    <row r="125" spans="2:5" ht="19.5" customHeight="1">
      <c r="B125" s="587" t="s">
        <v>405</v>
      </c>
      <c r="C125" s="431"/>
      <c r="D125" s="424">
        <v>0</v>
      </c>
      <c r="E125" s="586"/>
    </row>
    <row r="126" spans="2:5" ht="19.5" customHeight="1">
      <c r="B126" s="616" t="s">
        <v>406</v>
      </c>
      <c r="C126" s="617"/>
      <c r="D126" s="618">
        <v>0</v>
      </c>
      <c r="E126" s="619"/>
    </row>
    <row r="127" spans="2:5" ht="12.75">
      <c r="B127" s="401"/>
      <c r="C127" s="404"/>
      <c r="D127" s="405"/>
      <c r="E127" s="402"/>
    </row>
    <row r="128" spans="1:5" ht="44.25" customHeight="1">
      <c r="A128" s="240">
        <f>+A121+1</f>
        <v>28</v>
      </c>
      <c r="B128" s="582" t="s">
        <v>412</v>
      </c>
      <c r="C128" s="583"/>
      <c r="D128" s="588"/>
      <c r="E128" s="585"/>
    </row>
    <row r="129" spans="2:5" ht="17.25" customHeight="1">
      <c r="B129" s="381" t="s">
        <v>399</v>
      </c>
      <c r="C129" s="431"/>
      <c r="D129" s="588">
        <f>D108</f>
        <v>0</v>
      </c>
      <c r="E129" s="586" t="s">
        <v>4</v>
      </c>
    </row>
    <row r="130" spans="2:5" ht="17.25" customHeight="1">
      <c r="B130" s="381" t="s">
        <v>400</v>
      </c>
      <c r="C130" s="431"/>
      <c r="D130" s="588">
        <f>D109</f>
        <v>0</v>
      </c>
      <c r="E130" s="586" t="s">
        <v>4</v>
      </c>
    </row>
    <row r="131" spans="2:5" ht="19.5" customHeight="1">
      <c r="B131" s="381" t="s">
        <v>404</v>
      </c>
      <c r="C131" s="431"/>
      <c r="D131" s="367">
        <f>D132*D133</f>
        <v>0</v>
      </c>
      <c r="E131" s="586" t="s">
        <v>4</v>
      </c>
    </row>
    <row r="132" spans="2:5" ht="19.5" customHeight="1">
      <c r="B132" s="587" t="s">
        <v>405</v>
      </c>
      <c r="C132" s="431"/>
      <c r="D132" s="424">
        <v>0</v>
      </c>
      <c r="E132" s="586"/>
    </row>
    <row r="133" spans="2:5" ht="19.5" customHeight="1">
      <c r="B133" s="616" t="s">
        <v>406</v>
      </c>
      <c r="C133" s="617"/>
      <c r="D133" s="618">
        <v>0</v>
      </c>
      <c r="E133" s="619"/>
    </row>
    <row r="134" spans="2:5" ht="12.75">
      <c r="B134" s="401"/>
      <c r="C134" s="404"/>
      <c r="D134" s="405"/>
      <c r="E134" s="402"/>
    </row>
    <row r="135" spans="1:5" ht="31.5" customHeight="1">
      <c r="A135" s="240">
        <f>+A128+1</f>
        <v>29</v>
      </c>
      <c r="B135" s="406" t="s">
        <v>543</v>
      </c>
      <c r="C135" s="361"/>
      <c r="D135" s="629">
        <f>SUM(D136:D137)</f>
        <v>0</v>
      </c>
      <c r="E135" s="382" t="s">
        <v>6</v>
      </c>
    </row>
    <row r="136" spans="2:5" ht="19.5" customHeight="1">
      <c r="B136" s="669" t="s">
        <v>550</v>
      </c>
      <c r="C136" s="361"/>
      <c r="D136" s="427">
        <v>0</v>
      </c>
      <c r="E136" s="382"/>
    </row>
    <row r="137" spans="2:5" ht="19.5" customHeight="1">
      <c r="B137" s="669" t="s">
        <v>551</v>
      </c>
      <c r="C137" s="361"/>
      <c r="D137" s="427">
        <v>0</v>
      </c>
      <c r="E137" s="382"/>
    </row>
    <row r="138" spans="2:5" ht="31.5" customHeight="1">
      <c r="B138" s="406" t="s">
        <v>544</v>
      </c>
      <c r="C138" s="361"/>
      <c r="D138" s="629">
        <f>SUM(D139:D140)</f>
        <v>0</v>
      </c>
      <c r="E138" s="382" t="s">
        <v>6</v>
      </c>
    </row>
    <row r="139" spans="2:5" ht="19.5" customHeight="1">
      <c r="B139" s="669" t="s">
        <v>550</v>
      </c>
      <c r="C139" s="361"/>
      <c r="D139" s="427">
        <v>0</v>
      </c>
      <c r="E139" s="382"/>
    </row>
    <row r="140" spans="2:5" ht="19.5" customHeight="1">
      <c r="B140" s="669" t="s">
        <v>551</v>
      </c>
      <c r="C140" s="361"/>
      <c r="D140" s="427">
        <v>0</v>
      </c>
      <c r="E140" s="382"/>
    </row>
    <row r="141" spans="2:5" ht="31.5" customHeight="1">
      <c r="B141" s="406" t="s">
        <v>545</v>
      </c>
      <c r="C141" s="361"/>
      <c r="D141" s="629">
        <f>SUM(D142:D143)</f>
        <v>0</v>
      </c>
      <c r="E141" s="382" t="s">
        <v>6</v>
      </c>
    </row>
    <row r="142" spans="2:5" ht="21" customHeight="1">
      <c r="B142" s="669" t="s">
        <v>550</v>
      </c>
      <c r="C142" s="361"/>
      <c r="D142" s="427">
        <v>0</v>
      </c>
      <c r="E142" s="382"/>
    </row>
    <row r="143" spans="2:5" ht="20.25" customHeight="1">
      <c r="B143" s="669" t="s">
        <v>551</v>
      </c>
      <c r="C143" s="361"/>
      <c r="D143" s="427">
        <v>0</v>
      </c>
      <c r="E143" s="382"/>
    </row>
    <row r="144" spans="2:5" s="354" customFormat="1" ht="31.5" customHeight="1">
      <c r="B144" s="406" t="s">
        <v>546</v>
      </c>
      <c r="C144" s="668"/>
      <c r="D144" s="670">
        <f>SUM(D145:D146)</f>
        <v>0</v>
      </c>
      <c r="E144" s="382" t="s">
        <v>6</v>
      </c>
    </row>
    <row r="145" spans="2:5" s="354" customFormat="1" ht="19.5" customHeight="1">
      <c r="B145" s="669" t="s">
        <v>550</v>
      </c>
      <c r="C145" s="668"/>
      <c r="D145" s="427">
        <v>0</v>
      </c>
      <c r="E145" s="382"/>
    </row>
    <row r="146" spans="2:5" s="354" customFormat="1" ht="18" customHeight="1">
      <c r="B146" s="669" t="s">
        <v>551</v>
      </c>
      <c r="C146" s="668"/>
      <c r="D146" s="427">
        <v>0</v>
      </c>
      <c r="E146" s="382"/>
    </row>
    <row r="147" spans="2:5" ht="31.5" customHeight="1">
      <c r="B147" s="406" t="s">
        <v>547</v>
      </c>
      <c r="C147" s="361"/>
      <c r="D147" s="629">
        <f>SUM(D148:D149)</f>
        <v>0</v>
      </c>
      <c r="E147" s="382" t="s">
        <v>6</v>
      </c>
    </row>
    <row r="148" spans="2:5" ht="18" customHeight="1">
      <c r="B148" s="669" t="s">
        <v>550</v>
      </c>
      <c r="C148" s="361"/>
      <c r="D148" s="427">
        <v>0</v>
      </c>
      <c r="E148" s="382"/>
    </row>
    <row r="149" spans="2:5" ht="18" customHeight="1">
      <c r="B149" s="669" t="s">
        <v>551</v>
      </c>
      <c r="C149" s="361"/>
      <c r="D149" s="427">
        <v>0</v>
      </c>
      <c r="E149" s="382"/>
    </row>
    <row r="150" spans="2:5" ht="12" customHeight="1">
      <c r="B150" s="576"/>
      <c r="C150" s="404"/>
      <c r="D150" s="371"/>
      <c r="E150" s="402"/>
    </row>
    <row r="151" spans="2:5" ht="12.75">
      <c r="B151" s="410"/>
      <c r="C151" s="368"/>
      <c r="D151" s="411">
        <f>+D10</f>
        <v>2017</v>
      </c>
      <c r="E151" s="402"/>
    </row>
    <row r="152" spans="1:5" ht="12.75">
      <c r="A152" s="412"/>
      <c r="B152" s="413" t="s">
        <v>45</v>
      </c>
      <c r="C152" s="368"/>
      <c r="D152" s="414">
        <f>-SUM(D36,D38,D40,D42,D44,D46,D48,D50,D52,D54,D57:D59,D61,D63,D65,D71:D72,D74,D76,D78,D80,D83:D87,D89,D91,D94:D97,D101:D104,D108:D111,D135,D138,D141,D144,D147)+SUM(D115,D116,D117,D122,D124,D129,D131,D123,D130)</f>
        <v>0</v>
      </c>
      <c r="E152" s="415"/>
    </row>
    <row r="153" spans="1:5" ht="12.75">
      <c r="A153" s="412"/>
      <c r="B153" s="416"/>
      <c r="C153" s="370"/>
      <c r="D153" s="417"/>
      <c r="E153" s="372"/>
    </row>
    <row r="154" spans="2:4" ht="12.75">
      <c r="B154" s="418"/>
      <c r="C154" s="411"/>
      <c r="D154" s="411">
        <f>+D10</f>
        <v>2017</v>
      </c>
    </row>
    <row r="155" spans="2:5" ht="12.75">
      <c r="B155" s="419"/>
      <c r="C155" s="420"/>
      <c r="D155" s="420" t="str">
        <f>+D11</f>
        <v>Naam distributienetbeheerder</v>
      </c>
      <c r="E155" s="402"/>
    </row>
    <row r="156" spans="2:4" ht="12.75">
      <c r="B156" s="421"/>
      <c r="C156" s="422"/>
      <c r="D156" s="422" t="str">
        <f>+D12</f>
        <v>elektriciteit</v>
      </c>
    </row>
    <row r="157" spans="2:4" ht="12.75">
      <c r="B157" s="373" t="s">
        <v>46</v>
      </c>
      <c r="C157" s="423"/>
      <c r="D157" s="375">
        <f>+D31+D152</f>
        <v>0</v>
      </c>
    </row>
  </sheetData>
  <sheetProtection/>
  <mergeCells count="5">
    <mergeCell ref="A1:E1"/>
    <mergeCell ref="B14:B17"/>
    <mergeCell ref="C14:C17"/>
    <mergeCell ref="D14:D17"/>
    <mergeCell ref="E14:E17"/>
  </mergeCells>
  <conditionalFormatting sqref="A61:E61 A63:E63 A70:E72 A74:E74 A76:E76 A78:E78 A80:E80 A65:A67 C65:E65 C66:D68">
    <cfRule type="expression" priority="8" dxfId="0" stopIfTrue="1">
      <formula>$D$12="gas"</formula>
    </cfRule>
  </conditionalFormatting>
  <conditionalFormatting sqref="A68">
    <cfRule type="expression" priority="7" dxfId="0" stopIfTrue="1">
      <formula>$D$12="gas"</formula>
    </cfRule>
  </conditionalFormatting>
  <conditionalFormatting sqref="E66:E68">
    <cfRule type="expression" priority="6" dxfId="0" stopIfTrue="1">
      <formula>$D$12="gas"</formula>
    </cfRule>
  </conditionalFormatting>
  <conditionalFormatting sqref="A135:E138 A141:E149">
    <cfRule type="expression" priority="5" dxfId="0" stopIfTrue="1">
      <formula>$D$12="gas"</formula>
    </cfRule>
  </conditionalFormatting>
  <conditionalFormatting sqref="A141:E149">
    <cfRule type="expression" priority="4" dxfId="0" stopIfTrue="1">
      <formula>$D$10=2017</formula>
    </cfRule>
  </conditionalFormatting>
  <conditionalFormatting sqref="A144:E149">
    <cfRule type="expression" priority="3" dxfId="0" stopIfTrue="1">
      <formula>$D$10=2018</formula>
    </cfRule>
  </conditionalFormatting>
  <conditionalFormatting sqref="A147:E149">
    <cfRule type="expression" priority="2" dxfId="0" stopIfTrue="1">
      <formula>$D$10=2019</formula>
    </cfRule>
  </conditionalFormatting>
  <conditionalFormatting sqref="A139:E140">
    <cfRule type="expression" priority="1" dxfId="0" stopIfTrue="1">
      <formula>$D$12="gas"</formula>
    </cfRule>
  </conditionalFormatting>
  <hyperlinks>
    <hyperlink ref="B54" location="TITELBLAD!A171" display="Transactiekosten in het kader van aantrekken en vastleggen van financiering (cfr. omschrijving transactiekosten in tab 'Titelblad') (voor zover geen onderdeel van klasse 65)"/>
  </hyperlinks>
  <printOptions/>
  <pageMargins left="0.7480314960629921" right="0.7480314960629921" top="0.984251968503937" bottom="0.984251968503937" header="0.5118110236220472" footer="0.5118110236220472"/>
  <pageSetup fitToHeight="2" fitToWidth="2" horizontalDpi="600" verticalDpi="600" orientation="portrait" paperSize="8" scale="75" r:id="rId1"/>
  <rowBreaks count="1" manualBreakCount="1">
    <brk id="77" max="8" man="1"/>
  </rowBreaks>
  <colBreaks count="1" manualBreakCount="1">
    <brk id="6" max="65535" man="1"/>
  </colBreaks>
  <ignoredErrors>
    <ignoredError sqref="D152" formulaRange="1"/>
    <ignoredError sqref="D65 D147 D144 D141 D138 D135" unlocked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C58"/>
  <sheetViews>
    <sheetView zoomScalePageLayoutView="0" workbookViewId="0" topLeftCell="A1">
      <selection activeCell="B35" sqref="B35"/>
    </sheetView>
  </sheetViews>
  <sheetFormatPr defaultColWidth="9.140625" defaultRowHeight="12.75"/>
  <cols>
    <col min="1" max="1" width="42.8515625" style="2" bestFit="1" customWidth="1"/>
    <col min="2" max="2" width="29.00390625" style="2" customWidth="1"/>
    <col min="3" max="16384" width="9.140625" style="2" customWidth="1"/>
  </cols>
  <sheetData>
    <row r="1" spans="1:3" ht="16.5" thickBot="1">
      <c r="A1" s="683" t="s">
        <v>53</v>
      </c>
      <c r="B1" s="684"/>
      <c r="C1" s="685"/>
    </row>
    <row r="2" spans="1:2" ht="12.75">
      <c r="A2" s="3"/>
      <c r="B2" s="4"/>
    </row>
    <row r="3" spans="1:2" ht="13.5" thickBot="1">
      <c r="A3" s="4"/>
      <c r="B3" s="4"/>
    </row>
    <row r="4" spans="1:2" ht="14.25" customHeight="1" thickBot="1">
      <c r="A4" s="686" t="s">
        <v>54</v>
      </c>
      <c r="B4" s="687"/>
    </row>
    <row r="5" spans="1:2" ht="12.75">
      <c r="A5" s="5"/>
      <c r="B5" s="7"/>
    </row>
    <row r="6" spans="1:2" ht="12.75">
      <c r="A6" s="8" t="s">
        <v>55</v>
      </c>
      <c r="B6" s="6"/>
    </row>
    <row r="7" spans="1:2" ht="12.75">
      <c r="A7" s="30" t="s">
        <v>154</v>
      </c>
      <c r="B7" s="6"/>
    </row>
    <row r="8" spans="1:2" ht="12.75">
      <c r="A8" s="5" t="s">
        <v>56</v>
      </c>
      <c r="B8" s="87" t="s">
        <v>326</v>
      </c>
    </row>
    <row r="9" spans="1:2" ht="25.5">
      <c r="A9" s="29" t="s">
        <v>117</v>
      </c>
      <c r="B9" s="90" t="s">
        <v>326</v>
      </c>
    </row>
    <row r="10" spans="1:2" ht="12.75">
      <c r="A10" s="55" t="s">
        <v>118</v>
      </c>
      <c r="B10" s="88">
        <v>0</v>
      </c>
    </row>
    <row r="11" spans="1:2" ht="12.75">
      <c r="A11" s="5"/>
      <c r="B11" s="89"/>
    </row>
    <row r="12" spans="1:2" ht="12.75">
      <c r="A12" s="30" t="s">
        <v>363</v>
      </c>
      <c r="B12" s="89"/>
    </row>
    <row r="13" spans="1:2" ht="12.75">
      <c r="A13" s="56" t="s">
        <v>135</v>
      </c>
      <c r="B13" s="89">
        <v>0</v>
      </c>
    </row>
    <row r="14" spans="1:2" ht="12.75">
      <c r="A14" s="5" t="s">
        <v>57</v>
      </c>
      <c r="B14" s="91" t="s">
        <v>327</v>
      </c>
    </row>
    <row r="15" spans="1:2" ht="12.75">
      <c r="A15" s="5" t="s">
        <v>58</v>
      </c>
      <c r="B15" s="91" t="s">
        <v>328</v>
      </c>
    </row>
    <row r="16" spans="1:2" ht="12.75">
      <c r="A16" s="5" t="s">
        <v>59</v>
      </c>
      <c r="B16" s="91" t="s">
        <v>328</v>
      </c>
    </row>
    <row r="17" spans="1:2" ht="12.75">
      <c r="A17" s="5" t="s">
        <v>60</v>
      </c>
      <c r="B17" s="91" t="s">
        <v>328</v>
      </c>
    </row>
    <row r="18" spans="1:2" ht="12.75">
      <c r="A18" s="5" t="s">
        <v>61</v>
      </c>
      <c r="B18" s="91" t="s">
        <v>327</v>
      </c>
    </row>
    <row r="19" spans="1:2" ht="12.75">
      <c r="A19" s="56" t="s">
        <v>345</v>
      </c>
      <c r="B19" s="91" t="s">
        <v>346</v>
      </c>
    </row>
    <row r="20" spans="1:2" ht="12.75">
      <c r="A20" s="5" t="s">
        <v>62</v>
      </c>
      <c r="B20" s="91" t="s">
        <v>327</v>
      </c>
    </row>
    <row r="21" spans="1:2" ht="12.75">
      <c r="A21" s="5" t="s">
        <v>63</v>
      </c>
      <c r="B21" s="91" t="s">
        <v>327</v>
      </c>
    </row>
    <row r="22" spans="1:2" ht="12.75">
      <c r="A22" s="5" t="s">
        <v>64</v>
      </c>
      <c r="B22" s="91" t="s">
        <v>329</v>
      </c>
    </row>
    <row r="23" spans="1:2" ht="12.75">
      <c r="A23" s="5" t="s">
        <v>65</v>
      </c>
      <c r="B23" s="91" t="s">
        <v>329</v>
      </c>
    </row>
    <row r="24" spans="1:2" ht="12.75">
      <c r="A24" s="5" t="s">
        <v>66</v>
      </c>
      <c r="B24" s="91" t="s">
        <v>326</v>
      </c>
    </row>
    <row r="25" spans="1:2" ht="12.75">
      <c r="A25" s="5" t="s">
        <v>1</v>
      </c>
      <c r="B25" s="91" t="s">
        <v>329</v>
      </c>
    </row>
    <row r="26" spans="1:2" ht="12.75">
      <c r="A26" s="5" t="s">
        <v>67</v>
      </c>
      <c r="B26" s="91" t="s">
        <v>329</v>
      </c>
    </row>
    <row r="27" spans="1:2" ht="12.75">
      <c r="A27" s="5" t="s">
        <v>68</v>
      </c>
      <c r="B27" s="91" t="s">
        <v>330</v>
      </c>
    </row>
    <row r="28" spans="1:2" ht="12.75">
      <c r="A28" s="56" t="s">
        <v>136</v>
      </c>
      <c r="B28" s="91" t="s">
        <v>329</v>
      </c>
    </row>
    <row r="29" spans="1:2" ht="12.75">
      <c r="A29" s="56" t="s">
        <v>69</v>
      </c>
      <c r="B29" s="91" t="s">
        <v>329</v>
      </c>
    </row>
    <row r="30" spans="1:2" ht="12.75">
      <c r="A30" s="56" t="s">
        <v>2</v>
      </c>
      <c r="B30" s="91" t="s">
        <v>329</v>
      </c>
    </row>
    <row r="31" spans="1:2" ht="12.75">
      <c r="A31" s="56" t="s">
        <v>440</v>
      </c>
      <c r="B31" s="91" t="s">
        <v>329</v>
      </c>
    </row>
    <row r="32" spans="1:2" ht="12.75">
      <c r="A32" s="56" t="s">
        <v>186</v>
      </c>
      <c r="B32" s="91" t="s">
        <v>326</v>
      </c>
    </row>
    <row r="33" spans="1:2" ht="12.75">
      <c r="A33" s="56" t="s">
        <v>187</v>
      </c>
      <c r="B33" s="91" t="s">
        <v>326</v>
      </c>
    </row>
    <row r="34" spans="1:2" ht="12.75">
      <c r="A34" s="56" t="s">
        <v>185</v>
      </c>
      <c r="B34" s="520" t="s">
        <v>326</v>
      </c>
    </row>
    <row r="35" spans="1:2" ht="12.75">
      <c r="A35" s="56" t="s">
        <v>541</v>
      </c>
      <c r="B35" s="520" t="s">
        <v>326</v>
      </c>
    </row>
    <row r="36" spans="1:2" ht="12.75">
      <c r="A36" s="56" t="s">
        <v>374</v>
      </c>
      <c r="B36" s="520">
        <v>0</v>
      </c>
    </row>
    <row r="37" spans="1:2" ht="12.75">
      <c r="A37" s="56"/>
      <c r="B37" s="520"/>
    </row>
    <row r="38" spans="1:2" ht="12.75">
      <c r="A38" s="56"/>
      <c r="B38" s="520"/>
    </row>
    <row r="39" spans="1:2" ht="12.75">
      <c r="A39" s="30" t="s">
        <v>364</v>
      </c>
      <c r="B39" s="89"/>
    </row>
    <row r="40" spans="1:2" ht="12.75">
      <c r="A40" s="56" t="s">
        <v>135</v>
      </c>
      <c r="B40" s="89">
        <v>0</v>
      </c>
    </row>
    <row r="41" spans="1:2" ht="12.75">
      <c r="A41" s="5" t="s">
        <v>57</v>
      </c>
      <c r="B41" s="91" t="s">
        <v>327</v>
      </c>
    </row>
    <row r="42" spans="1:2" ht="12.75">
      <c r="A42" s="5" t="s">
        <v>58</v>
      </c>
      <c r="B42" s="91" t="s">
        <v>328</v>
      </c>
    </row>
    <row r="43" spans="1:2" ht="12.75">
      <c r="A43" s="56" t="s">
        <v>365</v>
      </c>
      <c r="B43" s="91" t="s">
        <v>328</v>
      </c>
    </row>
    <row r="44" spans="1:2" ht="12.75">
      <c r="A44" s="56" t="s">
        <v>366</v>
      </c>
      <c r="B44" s="91" t="s">
        <v>327</v>
      </c>
    </row>
    <row r="45" spans="1:2" ht="12.75">
      <c r="A45" s="56" t="s">
        <v>345</v>
      </c>
      <c r="B45" s="91" t="s">
        <v>346</v>
      </c>
    </row>
    <row r="46" spans="1:2" ht="12.75">
      <c r="A46" s="5" t="s">
        <v>62</v>
      </c>
      <c r="B46" s="91" t="s">
        <v>327</v>
      </c>
    </row>
    <row r="47" spans="1:2" ht="12.75">
      <c r="A47" s="5" t="s">
        <v>63</v>
      </c>
      <c r="B47" s="91" t="s">
        <v>327</v>
      </c>
    </row>
    <row r="48" spans="1:2" ht="12.75">
      <c r="A48" s="5" t="s">
        <v>64</v>
      </c>
      <c r="B48" s="91" t="s">
        <v>329</v>
      </c>
    </row>
    <row r="49" spans="1:2" ht="12.75">
      <c r="A49" s="5" t="s">
        <v>65</v>
      </c>
      <c r="B49" s="91" t="s">
        <v>329</v>
      </c>
    </row>
    <row r="50" spans="1:2" ht="12.75">
      <c r="A50" s="5" t="s">
        <v>66</v>
      </c>
      <c r="B50" s="91" t="s">
        <v>326</v>
      </c>
    </row>
    <row r="51" spans="1:2" ht="12.75">
      <c r="A51" s="5" t="s">
        <v>1</v>
      </c>
      <c r="B51" s="91" t="s">
        <v>329</v>
      </c>
    </row>
    <row r="52" spans="1:2" ht="12.75">
      <c r="A52" s="5" t="s">
        <v>67</v>
      </c>
      <c r="B52" s="91" t="s">
        <v>329</v>
      </c>
    </row>
    <row r="53" spans="1:2" ht="12.75">
      <c r="A53" s="5" t="s">
        <v>68</v>
      </c>
      <c r="B53" s="91" t="s">
        <v>330</v>
      </c>
    </row>
    <row r="54" spans="1:2" ht="12.75">
      <c r="A54" s="56" t="s">
        <v>136</v>
      </c>
      <c r="B54" s="91" t="s">
        <v>329</v>
      </c>
    </row>
    <row r="55" spans="1:2" ht="12.75">
      <c r="A55" s="56" t="s">
        <v>69</v>
      </c>
      <c r="B55" s="91" t="s">
        <v>329</v>
      </c>
    </row>
    <row r="56" spans="1:2" ht="12.75">
      <c r="A56" s="56" t="s">
        <v>440</v>
      </c>
      <c r="B56" s="91" t="s">
        <v>329</v>
      </c>
    </row>
    <row r="57" spans="1:2" ht="12.75">
      <c r="A57" s="56" t="s">
        <v>185</v>
      </c>
      <c r="B57" s="520" t="s">
        <v>326</v>
      </c>
    </row>
    <row r="58" spans="1:2" ht="13.5" thickBot="1">
      <c r="A58" s="589" t="s">
        <v>374</v>
      </c>
      <c r="B58" s="525">
        <v>0</v>
      </c>
    </row>
  </sheetData>
  <sheetProtection/>
  <mergeCells count="2">
    <mergeCell ref="A1:C1"/>
    <mergeCell ref="A4:B4"/>
  </mergeCells>
  <printOptions/>
  <pageMargins left="0.7086614173228347" right="0.7086614173228347" top="0.7480314960629921" bottom="0.7480314960629921" header="0.31496062992125984" footer="0.31496062992125984"/>
  <pageSetup fitToHeight="1" fitToWidth="1" horizontalDpi="600" verticalDpi="600" orientation="portrait" paperSize="8" r:id="rId1"/>
</worksheet>
</file>

<file path=xl/worksheets/sheet20.xml><?xml version="1.0" encoding="utf-8"?>
<worksheet xmlns="http://schemas.openxmlformats.org/spreadsheetml/2006/main" xmlns:r="http://schemas.openxmlformats.org/officeDocument/2006/relationships">
  <sheetPr>
    <pageSetUpPr fitToPage="1"/>
  </sheetPr>
  <dimension ref="A1:N80"/>
  <sheetViews>
    <sheetView zoomScale="80" zoomScaleNormal="80" zoomScalePageLayoutView="0" workbookViewId="0" topLeftCell="A4">
      <selection activeCell="B28" sqref="B28:D28"/>
    </sheetView>
  </sheetViews>
  <sheetFormatPr defaultColWidth="9.140625" defaultRowHeight="12.75"/>
  <cols>
    <col min="1" max="1" width="4.57421875" style="240" customWidth="1"/>
    <col min="2" max="2" width="53.421875" style="208" customWidth="1"/>
    <col min="3" max="3" width="10.8515625" style="433" customWidth="1"/>
    <col min="4" max="4" width="33.8515625" style="208" customWidth="1"/>
    <col min="5" max="5" width="10.28125" style="433" customWidth="1"/>
    <col min="6" max="14" width="9.140625" style="208" customWidth="1"/>
    <col min="15" max="16384" width="9.140625" style="609" customWidth="1"/>
  </cols>
  <sheetData>
    <row r="1" spans="1:6" ht="20.25" customHeight="1">
      <c r="A1" s="829" t="s">
        <v>453</v>
      </c>
      <c r="B1" s="830"/>
      <c r="C1" s="830"/>
      <c r="D1" s="830"/>
      <c r="E1" s="830"/>
      <c r="F1" s="830"/>
    </row>
    <row r="3" spans="1:14" s="612" customFormat="1" ht="12.75">
      <c r="A3" s="240"/>
      <c r="B3" s="350" t="s">
        <v>124</v>
      </c>
      <c r="C3" s="352"/>
      <c r="D3" s="240"/>
      <c r="E3" s="240"/>
      <c r="F3" s="240"/>
      <c r="G3" s="240"/>
      <c r="H3" s="240"/>
      <c r="I3" s="240"/>
      <c r="J3" s="240"/>
      <c r="K3" s="240"/>
      <c r="L3" s="240"/>
      <c r="M3" s="240"/>
      <c r="N3" s="240"/>
    </row>
    <row r="4" spans="1:14" s="612" customFormat="1" ht="12.75">
      <c r="A4" s="240"/>
      <c r="B4" s="353" t="s">
        <v>417</v>
      </c>
      <c r="C4" s="352"/>
      <c r="D4" s="240"/>
      <c r="E4" s="240"/>
      <c r="F4" s="240"/>
      <c r="G4" s="240"/>
      <c r="H4" s="240"/>
      <c r="I4" s="240"/>
      <c r="J4" s="240"/>
      <c r="K4" s="240"/>
      <c r="L4" s="240"/>
      <c r="M4" s="240"/>
      <c r="N4" s="240"/>
    </row>
    <row r="5" spans="2:5" s="240" customFormat="1" ht="12.75">
      <c r="B5" s="353" t="s">
        <v>477</v>
      </c>
      <c r="C5" s="351"/>
      <c r="E5" s="352"/>
    </row>
    <row r="6" spans="2:5" s="240" customFormat="1" ht="12.75">
      <c r="B6" s="353" t="s">
        <v>478</v>
      </c>
      <c r="C6" s="351"/>
      <c r="E6" s="352"/>
    </row>
    <row r="8" spans="2:4" ht="12.75">
      <c r="B8" s="281"/>
      <c r="D8" s="434" t="s">
        <v>24</v>
      </c>
    </row>
    <row r="9" ht="12.75">
      <c r="D9" s="435">
        <f>+'T3'!D3</f>
        <v>2017</v>
      </c>
    </row>
    <row r="10" spans="2:4" ht="12.75">
      <c r="B10" s="209"/>
      <c r="D10" s="357" t="str">
        <f>+TITELBLAD!$C$7</f>
        <v>Naam distributienetbeheerder</v>
      </c>
    </row>
    <row r="11" ht="12.75">
      <c r="D11" s="436" t="str">
        <f>+'T3'!A10</f>
        <v>elektriciteit</v>
      </c>
    </row>
    <row r="12" ht="12.75">
      <c r="D12" s="437"/>
    </row>
    <row r="13" spans="2:5" ht="12.75">
      <c r="B13" s="438"/>
      <c r="C13" s="439"/>
      <c r="D13" s="440"/>
      <c r="E13" s="439"/>
    </row>
    <row r="14" spans="1:14" s="612" customFormat="1" ht="42.75" customHeight="1">
      <c r="A14" s="240"/>
      <c r="B14" s="631" t="s">
        <v>37</v>
      </c>
      <c r="C14" s="632" t="s">
        <v>25</v>
      </c>
      <c r="D14" s="633"/>
      <c r="E14" s="634" t="s">
        <v>97</v>
      </c>
      <c r="F14" s="240"/>
      <c r="G14" s="240"/>
      <c r="H14" s="240"/>
      <c r="I14" s="240"/>
      <c r="J14" s="240"/>
      <c r="K14" s="240"/>
      <c r="L14" s="240"/>
      <c r="M14" s="240"/>
      <c r="N14" s="240"/>
    </row>
    <row r="15" spans="1:14" s="612" customFormat="1" ht="12.75">
      <c r="A15" s="240"/>
      <c r="B15" s="360"/>
      <c r="C15" s="442"/>
      <c r="D15" s="441"/>
      <c r="E15" s="443"/>
      <c r="F15" s="240"/>
      <c r="G15" s="240"/>
      <c r="H15" s="240"/>
      <c r="I15" s="240"/>
      <c r="J15" s="240"/>
      <c r="K15" s="240"/>
      <c r="L15" s="240"/>
      <c r="M15" s="240"/>
      <c r="N15" s="240"/>
    </row>
    <row r="16" spans="2:8" ht="12.75">
      <c r="B16" s="444" t="s">
        <v>100</v>
      </c>
      <c r="C16" s="445">
        <v>70</v>
      </c>
      <c r="D16" s="424">
        <v>0</v>
      </c>
      <c r="E16" s="431" t="s">
        <v>4</v>
      </c>
      <c r="F16" s="446"/>
      <c r="G16" s="211"/>
      <c r="H16" s="211"/>
    </row>
    <row r="17" spans="2:5" ht="12.75">
      <c r="B17" s="447" t="s">
        <v>388</v>
      </c>
      <c r="C17" s="448"/>
      <c r="D17" s="367">
        <f>SUM(D18:D22)</f>
        <v>0</v>
      </c>
      <c r="E17" s="431"/>
    </row>
    <row r="18" spans="2:5" ht="12.75">
      <c r="B18" s="449" t="s">
        <v>114</v>
      </c>
      <c r="C18" s="448"/>
      <c r="D18" s="427">
        <v>0</v>
      </c>
      <c r="E18" s="445"/>
    </row>
    <row r="19" spans="2:5" ht="12.75">
      <c r="B19" s="449" t="s">
        <v>115</v>
      </c>
      <c r="C19" s="448"/>
      <c r="D19" s="427">
        <v>0</v>
      </c>
      <c r="E19" s="445"/>
    </row>
    <row r="20" spans="2:5" ht="29.25" customHeight="1">
      <c r="B20" s="450" t="s">
        <v>442</v>
      </c>
      <c r="C20" s="448"/>
      <c r="D20" s="427">
        <v>0</v>
      </c>
      <c r="E20" s="445"/>
    </row>
    <row r="21" spans="2:5" ht="12.75">
      <c r="B21" s="449" t="s">
        <v>116</v>
      </c>
      <c r="C21" s="448"/>
      <c r="D21" s="427">
        <v>0</v>
      </c>
      <c r="E21" s="445"/>
    </row>
    <row r="22" spans="2:5" ht="44.25" customHeight="1">
      <c r="B22" s="450" t="s">
        <v>42</v>
      </c>
      <c r="C22" s="448"/>
      <c r="D22" s="427">
        <v>0</v>
      </c>
      <c r="E22" s="445"/>
    </row>
    <row r="23" spans="2:5" ht="12.75">
      <c r="B23" s="451" t="s">
        <v>101</v>
      </c>
      <c r="C23" s="448"/>
      <c r="D23" s="424">
        <v>0</v>
      </c>
      <c r="E23" s="445"/>
    </row>
    <row r="24" spans="2:8" ht="12.75">
      <c r="B24" s="452" t="s">
        <v>128</v>
      </c>
      <c r="C24" s="445"/>
      <c r="D24" s="365">
        <f>+D16-D17-D23</f>
        <v>0</v>
      </c>
      <c r="E24" s="445"/>
      <c r="F24" s="446"/>
      <c r="G24" s="211"/>
      <c r="H24" s="211"/>
    </row>
    <row r="25" spans="2:5" ht="12.75">
      <c r="B25" s="240"/>
      <c r="C25" s="352"/>
      <c r="D25" s="383"/>
      <c r="E25" s="352"/>
    </row>
    <row r="26" spans="2:8" ht="42" customHeight="1">
      <c r="B26" s="453" t="s">
        <v>127</v>
      </c>
      <c r="C26" s="445">
        <v>71</v>
      </c>
      <c r="D26" s="424">
        <v>0</v>
      </c>
      <c r="E26" s="445" t="s">
        <v>4</v>
      </c>
      <c r="F26" s="446"/>
      <c r="G26" s="211"/>
      <c r="H26" s="211"/>
    </row>
    <row r="27" spans="2:8" ht="12.75">
      <c r="B27" s="444" t="s">
        <v>39</v>
      </c>
      <c r="C27" s="445">
        <v>72</v>
      </c>
      <c r="D27" s="424">
        <v>0</v>
      </c>
      <c r="E27" s="445" t="s">
        <v>4</v>
      </c>
      <c r="F27" s="446"/>
      <c r="G27" s="211"/>
      <c r="H27" s="211"/>
    </row>
    <row r="28" spans="2:8" ht="12.75">
      <c r="B28" s="444" t="s">
        <v>40</v>
      </c>
      <c r="C28" s="445">
        <v>74</v>
      </c>
      <c r="D28" s="424">
        <v>0</v>
      </c>
      <c r="E28" s="445" t="s">
        <v>4</v>
      </c>
      <c r="F28" s="446"/>
      <c r="G28" s="211"/>
      <c r="H28" s="211"/>
    </row>
    <row r="29" spans="2:8" ht="12.75">
      <c r="B29" s="444" t="s">
        <v>144</v>
      </c>
      <c r="C29" s="445">
        <v>75</v>
      </c>
      <c r="D29" s="424">
        <v>0</v>
      </c>
      <c r="E29" s="431" t="s">
        <v>4</v>
      </c>
      <c r="F29" s="446"/>
      <c r="G29" s="211"/>
      <c r="H29" s="211"/>
    </row>
    <row r="30" spans="2:8" ht="12.75">
      <c r="B30" s="444" t="s">
        <v>38</v>
      </c>
      <c r="C30" s="445">
        <v>76</v>
      </c>
      <c r="D30" s="424">
        <v>0</v>
      </c>
      <c r="E30" s="445" t="s">
        <v>4</v>
      </c>
      <c r="F30" s="446"/>
      <c r="G30" s="211"/>
      <c r="H30" s="211"/>
    </row>
    <row r="31" spans="2:8" ht="28.5" customHeight="1">
      <c r="B31" s="579" t="s">
        <v>391</v>
      </c>
      <c r="C31" s="445">
        <v>77</v>
      </c>
      <c r="D31" s="424">
        <v>0</v>
      </c>
      <c r="E31" s="445" t="s">
        <v>4</v>
      </c>
      <c r="F31" s="446"/>
      <c r="G31" s="211"/>
      <c r="H31" s="211"/>
    </row>
    <row r="32" spans="2:8" ht="12.75">
      <c r="B32" s="578" t="s">
        <v>392</v>
      </c>
      <c r="C32" s="445">
        <v>78</v>
      </c>
      <c r="D32" s="424">
        <v>0</v>
      </c>
      <c r="E32" s="445" t="s">
        <v>4</v>
      </c>
      <c r="F32" s="446"/>
      <c r="G32" s="211"/>
      <c r="H32" s="211"/>
    </row>
    <row r="33" spans="4:8" ht="12.75">
      <c r="D33" s="454"/>
      <c r="F33" s="211"/>
      <c r="G33" s="211"/>
      <c r="H33" s="211"/>
    </row>
    <row r="34" spans="2:8" ht="12.75">
      <c r="B34" s="455" t="s">
        <v>390</v>
      </c>
      <c r="C34" s="456"/>
      <c r="D34" s="457">
        <f>SUM(D16,D26:D32)</f>
        <v>0</v>
      </c>
      <c r="F34" s="211"/>
      <c r="G34" s="211"/>
      <c r="H34" s="211"/>
    </row>
    <row r="35" spans="2:8" ht="12.75">
      <c r="B35" s="216" t="s">
        <v>319</v>
      </c>
      <c r="D35" s="283">
        <f>IF($D$11="elektriciteit",D34-('T2'!F15+'T2'!F24+'T2'!F26+'T2'!F29+'T2'!F32+'T2'!G15+'T2'!G24+'T2'!G26+'T2'!G29+'T2'!G32+'T2'!H15+'T2'!H24+'T2'!H26+'T2'!H29+'T2'!H32),IF('T10'!$D$11="gas",'T10'!D34-('T2'!K15+'T2'!K24+'T2'!K26+'T2'!K29+'T2'!K32+'T2'!L15+'T2'!L24+'T2'!L26+'T2'!L29+'T2'!L32+'T2'!M15+'T2'!M24+'T2'!M26+'T2'!M29+'T2'!M32),"FALSE"))</f>
        <v>0</v>
      </c>
      <c r="F35" s="211"/>
      <c r="G35" s="211"/>
      <c r="H35" s="211"/>
    </row>
    <row r="36" spans="6:8" ht="12.75">
      <c r="F36" s="211"/>
      <c r="G36" s="211"/>
      <c r="H36" s="211"/>
    </row>
    <row r="37" ht="12.75">
      <c r="B37" s="379" t="s">
        <v>457</v>
      </c>
    </row>
    <row r="38" ht="12.75">
      <c r="C38" s="458"/>
    </row>
    <row r="39" spans="1:14" s="612" customFormat="1" ht="17.25" customHeight="1">
      <c r="A39" s="240">
        <f>A32+1</f>
        <v>1</v>
      </c>
      <c r="B39" s="392" t="s">
        <v>393</v>
      </c>
      <c r="C39" s="580"/>
      <c r="D39" s="367">
        <f>+D17</f>
        <v>0</v>
      </c>
      <c r="E39" s="428" t="s">
        <v>6</v>
      </c>
      <c r="F39" s="213"/>
      <c r="G39" s="240"/>
      <c r="H39" s="240"/>
      <c r="I39" s="240"/>
      <c r="J39" s="240"/>
      <c r="K39" s="240"/>
      <c r="L39" s="240"/>
      <c r="M39" s="240"/>
      <c r="N39" s="240"/>
    </row>
    <row r="41" spans="1:14" s="612" customFormat="1" ht="17.25" customHeight="1">
      <c r="A41" s="240">
        <f>+A39+1</f>
        <v>2</v>
      </c>
      <c r="B41" s="392" t="s">
        <v>144</v>
      </c>
      <c r="C41" s="445">
        <v>75</v>
      </c>
      <c r="D41" s="367">
        <f>+D29</f>
        <v>0</v>
      </c>
      <c r="E41" s="428" t="s">
        <v>6</v>
      </c>
      <c r="F41" s="213"/>
      <c r="G41" s="240"/>
      <c r="H41" s="240"/>
      <c r="I41" s="240"/>
      <c r="J41" s="240"/>
      <c r="K41" s="240"/>
      <c r="L41" s="240"/>
      <c r="M41" s="240"/>
      <c r="N41" s="240"/>
    </row>
    <row r="43" spans="1:14" s="612" customFormat="1" ht="30.75" customHeight="1">
      <c r="A43" s="240">
        <f>+A41+1</f>
        <v>3</v>
      </c>
      <c r="B43" s="579" t="s">
        <v>391</v>
      </c>
      <c r="C43" s="445">
        <v>77</v>
      </c>
      <c r="D43" s="367">
        <f>+D31</f>
        <v>0</v>
      </c>
      <c r="E43" s="428" t="s">
        <v>6</v>
      </c>
      <c r="F43" s="213"/>
      <c r="G43" s="240"/>
      <c r="H43" s="240"/>
      <c r="I43" s="240"/>
      <c r="J43" s="240"/>
      <c r="K43" s="240"/>
      <c r="L43" s="240"/>
      <c r="M43" s="240"/>
      <c r="N43" s="240"/>
    </row>
    <row r="45" spans="1:14" s="612" customFormat="1" ht="18.75" customHeight="1">
      <c r="A45" s="240">
        <f>+A43+1</f>
        <v>4</v>
      </c>
      <c r="B45" s="578" t="s">
        <v>392</v>
      </c>
      <c r="C45" s="445">
        <v>78</v>
      </c>
      <c r="D45" s="367">
        <f>+D32</f>
        <v>0</v>
      </c>
      <c r="E45" s="428" t="s">
        <v>6</v>
      </c>
      <c r="F45" s="213"/>
      <c r="G45" s="240"/>
      <c r="H45" s="240"/>
      <c r="I45" s="240"/>
      <c r="J45" s="240"/>
      <c r="K45" s="240"/>
      <c r="L45" s="240"/>
      <c r="M45" s="240"/>
      <c r="N45" s="240"/>
    </row>
    <row r="47" spans="1:6" ht="12.75">
      <c r="A47" s="240">
        <f>+A45+1</f>
        <v>5</v>
      </c>
      <c r="B47" s="381" t="s">
        <v>470</v>
      </c>
      <c r="C47" s="445"/>
      <c r="D47" s="459"/>
      <c r="E47" s="428"/>
      <c r="F47" s="240"/>
    </row>
    <row r="48" spans="2:6" ht="12.75">
      <c r="B48" s="460" t="s">
        <v>102</v>
      </c>
      <c r="C48" s="468"/>
      <c r="D48" s="461">
        <f>SUM(D49:D50)</f>
        <v>0</v>
      </c>
      <c r="E48" s="428" t="s">
        <v>6</v>
      </c>
      <c r="F48" s="240"/>
    </row>
    <row r="49" spans="2:6" ht="12.75">
      <c r="B49" s="462" t="s">
        <v>103</v>
      </c>
      <c r="C49" s="445"/>
      <c r="D49" s="469">
        <v>0</v>
      </c>
      <c r="E49" s="428"/>
      <c r="F49" s="240"/>
    </row>
    <row r="50" spans="2:6" ht="12.75">
      <c r="B50" s="462" t="s">
        <v>104</v>
      </c>
      <c r="C50" s="445"/>
      <c r="D50" s="469">
        <v>0</v>
      </c>
      <c r="E50" s="428"/>
      <c r="F50" s="240"/>
    </row>
    <row r="51" spans="2:6" ht="12.75">
      <c r="B51" s="460" t="s">
        <v>105</v>
      </c>
      <c r="C51" s="468"/>
      <c r="D51" s="461">
        <f>SUM(D52:D53)</f>
        <v>0</v>
      </c>
      <c r="E51" s="428" t="s">
        <v>6</v>
      </c>
      <c r="F51" s="240"/>
    </row>
    <row r="52" spans="2:6" ht="12.75">
      <c r="B52" s="462" t="s">
        <v>129</v>
      </c>
      <c r="C52" s="445"/>
      <c r="D52" s="469">
        <v>0</v>
      </c>
      <c r="E52" s="428"/>
      <c r="F52" s="240"/>
    </row>
    <row r="53" spans="2:6" ht="12.75">
      <c r="B53" s="462" t="s">
        <v>130</v>
      </c>
      <c r="C53" s="445"/>
      <c r="D53" s="469">
        <v>0</v>
      </c>
      <c r="E53" s="428"/>
      <c r="F53" s="240"/>
    </row>
    <row r="54" spans="1:14" s="613" customFormat="1" ht="12.75">
      <c r="A54" s="359"/>
      <c r="B54" s="401"/>
      <c r="C54" s="463"/>
      <c r="D54" s="371"/>
      <c r="E54" s="240"/>
      <c r="F54" s="359"/>
      <c r="G54" s="359"/>
      <c r="H54" s="359"/>
      <c r="I54" s="359"/>
      <c r="J54" s="359"/>
      <c r="K54" s="359"/>
      <c r="L54" s="359"/>
      <c r="M54" s="359"/>
      <c r="N54" s="359"/>
    </row>
    <row r="55" spans="1:14" s="612" customFormat="1" ht="48.75" customHeight="1">
      <c r="A55" s="240">
        <f>A47+1</f>
        <v>6</v>
      </c>
      <c r="B55" s="392" t="s">
        <v>195</v>
      </c>
      <c r="C55" s="57"/>
      <c r="D55" s="424">
        <v>0</v>
      </c>
      <c r="E55" s="428" t="s">
        <v>6</v>
      </c>
      <c r="F55" s="213"/>
      <c r="G55" s="240"/>
      <c r="H55" s="240"/>
      <c r="I55" s="240"/>
      <c r="J55" s="240"/>
      <c r="K55" s="240"/>
      <c r="L55" s="240"/>
      <c r="M55" s="240"/>
      <c r="N55" s="240"/>
    </row>
    <row r="57" spans="1:14" s="612" customFormat="1" ht="69" customHeight="1">
      <c r="A57" s="240">
        <f>A55+1</f>
        <v>7</v>
      </c>
      <c r="B57" s="381" t="s">
        <v>469</v>
      </c>
      <c r="C57" s="470"/>
      <c r="D57" s="424">
        <v>0</v>
      </c>
      <c r="E57" s="428" t="s">
        <v>6</v>
      </c>
      <c r="F57" s="240"/>
      <c r="G57" s="240"/>
      <c r="H57" s="240"/>
      <c r="I57" s="240"/>
      <c r="J57" s="240"/>
      <c r="K57" s="240"/>
      <c r="L57" s="240"/>
      <c r="M57" s="240"/>
      <c r="N57" s="240"/>
    </row>
    <row r="58" spans="1:14" s="612" customFormat="1" ht="12.75">
      <c r="A58" s="240"/>
      <c r="B58" s="401"/>
      <c r="C58" s="464"/>
      <c r="D58" s="371"/>
      <c r="E58" s="402"/>
      <c r="F58" s="240"/>
      <c r="G58" s="240"/>
      <c r="H58" s="240"/>
      <c r="I58" s="240"/>
      <c r="J58" s="240"/>
      <c r="K58" s="240"/>
      <c r="L58" s="240"/>
      <c r="M58" s="240"/>
      <c r="N58" s="240"/>
    </row>
    <row r="59" spans="1:14" s="612" customFormat="1" ht="30" customHeight="1">
      <c r="A59" s="240">
        <f>+A57+1</f>
        <v>8</v>
      </c>
      <c r="B59" s="381" t="s">
        <v>397</v>
      </c>
      <c r="C59" s="445">
        <v>76</v>
      </c>
      <c r="D59" s="424">
        <v>0</v>
      </c>
      <c r="E59" s="428" t="s">
        <v>6</v>
      </c>
      <c r="F59" s="240"/>
      <c r="G59" s="240"/>
      <c r="H59" s="240"/>
      <c r="I59" s="240"/>
      <c r="J59" s="240"/>
      <c r="K59" s="240"/>
      <c r="L59" s="240"/>
      <c r="M59" s="240"/>
      <c r="N59" s="240"/>
    </row>
    <row r="60" spans="2:6" ht="12.75">
      <c r="B60" s="401"/>
      <c r="C60" s="464"/>
      <c r="D60" s="465"/>
      <c r="E60" s="466"/>
      <c r="F60" s="240"/>
    </row>
    <row r="61" spans="1:14" s="612" customFormat="1" ht="36.75" customHeight="1">
      <c r="A61" s="240">
        <f>+A59+1</f>
        <v>9</v>
      </c>
      <c r="B61" s="409" t="s">
        <v>147</v>
      </c>
      <c r="C61" s="445">
        <v>76</v>
      </c>
      <c r="D61" s="424">
        <v>0</v>
      </c>
      <c r="E61" s="428" t="s">
        <v>6</v>
      </c>
      <c r="F61" s="240"/>
      <c r="G61" s="240"/>
      <c r="H61" s="240"/>
      <c r="I61" s="240"/>
      <c r="J61" s="240"/>
      <c r="K61" s="240"/>
      <c r="L61" s="240"/>
      <c r="M61" s="240"/>
      <c r="N61" s="240"/>
    </row>
    <row r="62" spans="1:14" s="612" customFormat="1" ht="12.75">
      <c r="A62" s="240"/>
      <c r="B62" s="401"/>
      <c r="C62" s="464"/>
      <c r="D62" s="371"/>
      <c r="E62" s="402"/>
      <c r="F62" s="240"/>
      <c r="G62" s="240"/>
      <c r="H62" s="240"/>
      <c r="I62" s="240"/>
      <c r="J62" s="240"/>
      <c r="K62" s="240"/>
      <c r="L62" s="240"/>
      <c r="M62" s="240"/>
      <c r="N62" s="240"/>
    </row>
    <row r="63" spans="1:14" s="612" customFormat="1" ht="35.25" customHeight="1">
      <c r="A63" s="240">
        <f>A61+1</f>
        <v>10</v>
      </c>
      <c r="B63" s="409" t="s">
        <v>148</v>
      </c>
      <c r="C63" s="445">
        <v>76</v>
      </c>
      <c r="D63" s="424">
        <v>0</v>
      </c>
      <c r="E63" s="428" t="s">
        <v>6</v>
      </c>
      <c r="F63" s="240"/>
      <c r="G63" s="240"/>
      <c r="H63" s="240"/>
      <c r="I63" s="240"/>
      <c r="J63" s="240"/>
      <c r="K63" s="240"/>
      <c r="L63" s="240"/>
      <c r="M63" s="240"/>
      <c r="N63" s="240"/>
    </row>
    <row r="64" spans="1:14" s="612" customFormat="1" ht="12.75">
      <c r="A64" s="240"/>
      <c r="B64" s="401"/>
      <c r="C64" s="464"/>
      <c r="D64" s="405"/>
      <c r="E64" s="402"/>
      <c r="F64" s="240"/>
      <c r="G64" s="240"/>
      <c r="H64" s="240"/>
      <c r="I64" s="240"/>
      <c r="J64" s="240"/>
      <c r="K64" s="240"/>
      <c r="L64" s="240"/>
      <c r="M64" s="240"/>
      <c r="N64" s="240"/>
    </row>
    <row r="65" spans="1:14" s="612" customFormat="1" ht="49.5" customHeight="1">
      <c r="A65" s="240">
        <f>A63+1</f>
        <v>11</v>
      </c>
      <c r="B65" s="392" t="s">
        <v>466</v>
      </c>
      <c r="C65" s="630"/>
      <c r="D65" s="629">
        <f>SUM(D66:D68)</f>
        <v>0</v>
      </c>
      <c r="E65" s="428" t="s">
        <v>6</v>
      </c>
      <c r="F65" s="240"/>
      <c r="G65" s="240"/>
      <c r="H65" s="240"/>
      <c r="I65" s="240"/>
      <c r="J65" s="240"/>
      <c r="K65" s="240"/>
      <c r="L65" s="240"/>
      <c r="M65" s="240"/>
      <c r="N65" s="240"/>
    </row>
    <row r="66" spans="1:14" s="612" customFormat="1" ht="37.5" customHeight="1">
      <c r="A66" s="240"/>
      <c r="B66" s="635" t="s">
        <v>475</v>
      </c>
      <c r="C66" s="470"/>
      <c r="D66" s="424">
        <v>0</v>
      </c>
      <c r="E66" s="428"/>
      <c r="F66" s="240"/>
      <c r="G66" s="240"/>
      <c r="H66" s="240"/>
      <c r="I66" s="240"/>
      <c r="J66" s="240"/>
      <c r="K66" s="240"/>
      <c r="L66" s="240"/>
      <c r="M66" s="240"/>
      <c r="N66" s="240"/>
    </row>
    <row r="67" spans="1:14" s="612" customFormat="1" ht="46.5" customHeight="1">
      <c r="A67" s="240"/>
      <c r="B67" s="628" t="s">
        <v>467</v>
      </c>
      <c r="C67" s="470"/>
      <c r="D67" s="424">
        <v>0</v>
      </c>
      <c r="E67" s="428"/>
      <c r="F67" s="240"/>
      <c r="G67" s="240"/>
      <c r="H67" s="240"/>
      <c r="I67" s="240"/>
      <c r="J67" s="240"/>
      <c r="K67" s="240"/>
      <c r="L67" s="240"/>
      <c r="M67" s="240"/>
      <c r="N67" s="240"/>
    </row>
    <row r="68" spans="1:14" s="612" customFormat="1" ht="42" customHeight="1">
      <c r="A68" s="240"/>
      <c r="B68" s="628" t="s">
        <v>468</v>
      </c>
      <c r="C68" s="470"/>
      <c r="D68" s="424">
        <v>0</v>
      </c>
      <c r="E68" s="428"/>
      <c r="F68" s="240"/>
      <c r="G68" s="240"/>
      <c r="H68" s="240"/>
      <c r="I68" s="240"/>
      <c r="J68" s="240"/>
      <c r="K68" s="240"/>
      <c r="L68" s="240"/>
      <c r="M68" s="240"/>
      <c r="N68" s="240"/>
    </row>
    <row r="69" spans="1:14" s="612" customFormat="1" ht="12.75">
      <c r="A69" s="240"/>
      <c r="B69" s="401"/>
      <c r="C69" s="464"/>
      <c r="D69" s="405"/>
      <c r="E69" s="402"/>
      <c r="F69" s="240"/>
      <c r="G69" s="240"/>
      <c r="H69" s="240"/>
      <c r="I69" s="240"/>
      <c r="J69" s="240"/>
      <c r="K69" s="240"/>
      <c r="L69" s="240"/>
      <c r="M69" s="240"/>
      <c r="N69" s="240"/>
    </row>
    <row r="70" spans="1:14" s="612" customFormat="1" ht="12.75">
      <c r="A70" s="240"/>
      <c r="B70" s="443"/>
      <c r="C70" s="448"/>
      <c r="D70" s="411">
        <f>+D9</f>
        <v>2017</v>
      </c>
      <c r="E70" s="402"/>
      <c r="F70" s="240"/>
      <c r="G70" s="240"/>
      <c r="H70" s="240"/>
      <c r="I70" s="240"/>
      <c r="J70" s="240"/>
      <c r="K70" s="240"/>
      <c r="L70" s="240"/>
      <c r="M70" s="240"/>
      <c r="N70" s="240"/>
    </row>
    <row r="71" spans="1:14" s="612" customFormat="1" ht="12.75">
      <c r="A71" s="412"/>
      <c r="B71" s="373" t="s">
        <v>47</v>
      </c>
      <c r="C71" s="448"/>
      <c r="D71" s="414">
        <f>-SUM(D48,D51,D57,D61,D63,D65,D55,D39,D41,D43,D45,D59)</f>
        <v>0</v>
      </c>
      <c r="E71" s="376"/>
      <c r="F71" s="240"/>
      <c r="G71" s="240"/>
      <c r="H71" s="240"/>
      <c r="I71" s="240"/>
      <c r="J71" s="240"/>
      <c r="K71" s="240"/>
      <c r="L71" s="240"/>
      <c r="M71" s="240"/>
      <c r="N71" s="240"/>
    </row>
    <row r="72" spans="1:14" s="612" customFormat="1" ht="12.75">
      <c r="A72" s="240"/>
      <c r="B72" s="401"/>
      <c r="C72" s="464"/>
      <c r="D72" s="432"/>
      <c r="E72" s="402"/>
      <c r="F72" s="240"/>
      <c r="G72" s="240"/>
      <c r="H72" s="240"/>
      <c r="I72" s="240"/>
      <c r="J72" s="240"/>
      <c r="K72" s="240"/>
      <c r="L72" s="240"/>
      <c r="M72" s="240"/>
      <c r="N72" s="240"/>
    </row>
    <row r="73" spans="1:14" s="612" customFormat="1" ht="12.75">
      <c r="A73" s="240"/>
      <c r="B73" s="443"/>
      <c r="C73" s="448"/>
      <c r="D73" s="411">
        <f>+D9</f>
        <v>2017</v>
      </c>
      <c r="E73" s="352"/>
      <c r="F73" s="240"/>
      <c r="G73" s="240"/>
      <c r="H73" s="240"/>
      <c r="I73" s="240"/>
      <c r="J73" s="240"/>
      <c r="K73" s="240"/>
      <c r="L73" s="240"/>
      <c r="M73" s="240"/>
      <c r="N73" s="240"/>
    </row>
    <row r="74" spans="1:14" s="612" customFormat="1" ht="12.75">
      <c r="A74" s="240"/>
      <c r="B74" s="429"/>
      <c r="C74" s="467"/>
      <c r="D74" s="420" t="str">
        <f>+D10</f>
        <v>Naam distributienetbeheerder</v>
      </c>
      <c r="E74" s="402"/>
      <c r="F74" s="240"/>
      <c r="G74" s="240"/>
      <c r="H74" s="240"/>
      <c r="I74" s="240"/>
      <c r="J74" s="240"/>
      <c r="K74" s="240"/>
      <c r="L74" s="240"/>
      <c r="M74" s="240"/>
      <c r="N74" s="240"/>
    </row>
    <row r="75" spans="1:14" s="612" customFormat="1" ht="12.75">
      <c r="A75" s="240"/>
      <c r="B75" s="430"/>
      <c r="C75" s="356"/>
      <c r="D75" s="422" t="str">
        <f>+D11</f>
        <v>elektriciteit</v>
      </c>
      <c r="E75" s="352"/>
      <c r="F75" s="240"/>
      <c r="G75" s="240"/>
      <c r="H75" s="240"/>
      <c r="I75" s="240"/>
      <c r="J75" s="240"/>
      <c r="K75" s="240"/>
      <c r="L75" s="240"/>
      <c r="M75" s="240"/>
      <c r="N75" s="240"/>
    </row>
    <row r="76" spans="1:14" s="612" customFormat="1" ht="12.75">
      <c r="A76" s="240"/>
      <c r="B76" s="373" t="s">
        <v>48</v>
      </c>
      <c r="C76" s="445"/>
      <c r="D76" s="414">
        <f>+D34+D71</f>
        <v>0</v>
      </c>
      <c r="E76" s="352"/>
      <c r="F76" s="240"/>
      <c r="G76" s="240"/>
      <c r="H76" s="240"/>
      <c r="I76" s="240"/>
      <c r="J76" s="240"/>
      <c r="K76" s="240"/>
      <c r="L76" s="240"/>
      <c r="M76" s="240"/>
      <c r="N76" s="240"/>
    </row>
    <row r="78" spans="1:14" s="612" customFormat="1" ht="12.75">
      <c r="A78" s="240"/>
      <c r="B78" s="240"/>
      <c r="C78" s="240"/>
      <c r="D78" s="240"/>
      <c r="E78" s="240"/>
      <c r="F78" s="240"/>
      <c r="G78" s="240"/>
      <c r="H78" s="240"/>
      <c r="I78" s="240"/>
      <c r="J78" s="240"/>
      <c r="K78" s="240"/>
      <c r="L78" s="240"/>
      <c r="M78" s="240"/>
      <c r="N78" s="240"/>
    </row>
    <row r="79" spans="1:14" s="612" customFormat="1" ht="12.75">
      <c r="A79" s="240"/>
      <c r="B79" s="240"/>
      <c r="C79" s="240"/>
      <c r="D79" s="240"/>
      <c r="E79" s="240"/>
      <c r="F79" s="240"/>
      <c r="G79" s="240"/>
      <c r="H79" s="240"/>
      <c r="I79" s="240"/>
      <c r="J79" s="240"/>
      <c r="K79" s="240"/>
      <c r="L79" s="240"/>
      <c r="M79" s="240"/>
      <c r="N79" s="240"/>
    </row>
    <row r="80" spans="1:14" s="612" customFormat="1" ht="12.75">
      <c r="A80" s="240"/>
      <c r="B80" s="240"/>
      <c r="C80" s="240"/>
      <c r="D80" s="240"/>
      <c r="E80" s="240"/>
      <c r="F80" s="240"/>
      <c r="G80" s="240"/>
      <c r="H80" s="240"/>
      <c r="I80" s="240"/>
      <c r="J80" s="240"/>
      <c r="K80" s="240"/>
      <c r="L80" s="240"/>
      <c r="M80" s="240"/>
      <c r="N80" s="240"/>
    </row>
  </sheetData>
  <sheetProtection/>
  <mergeCells count="1">
    <mergeCell ref="A1:F1"/>
  </mergeCells>
  <conditionalFormatting sqref="A47:E53 A55:E55 A57:E57 A65:E67 C68:E68">
    <cfRule type="expression" priority="29" dxfId="0" stopIfTrue="1">
      <formula>$D$11="gas"</formula>
    </cfRule>
  </conditionalFormatting>
  <conditionalFormatting sqref="A68">
    <cfRule type="expression" priority="1" dxfId="0" stopIfTrue="1">
      <formula>$D$11="gas"</formula>
    </cfRule>
  </conditionalFormatting>
  <printOptions/>
  <pageMargins left="0.7480314960629921" right="0.7480314960629921" top="0.984251968503937" bottom="0.984251968503937" header="0.5118110236220472" footer="0.5118110236220472"/>
  <pageSetup fitToHeight="1" fitToWidth="1" horizontalDpi="600" verticalDpi="600" orientation="portrait" paperSize="8" scale="82" r:id="rId1"/>
  <ignoredErrors>
    <ignoredError sqref="D17" formulaRange="1"/>
    <ignoredError sqref="D65" unlockedFormula="1"/>
  </ignoredErrors>
</worksheet>
</file>

<file path=xl/worksheets/sheet3.xml><?xml version="1.0" encoding="utf-8"?>
<worksheet xmlns="http://schemas.openxmlformats.org/spreadsheetml/2006/main" xmlns:r="http://schemas.openxmlformats.org/officeDocument/2006/relationships">
  <dimension ref="A1:L85"/>
  <sheetViews>
    <sheetView zoomScale="85" zoomScaleNormal="85" zoomScalePageLayoutView="0" workbookViewId="0" topLeftCell="A1">
      <selection activeCell="F57" sqref="F57"/>
    </sheetView>
  </sheetViews>
  <sheetFormatPr defaultColWidth="9.140625" defaultRowHeight="12.75"/>
  <cols>
    <col min="1" max="1" width="5.00390625" style="98" customWidth="1"/>
    <col min="2" max="2" width="6.57421875" style="98" customWidth="1"/>
    <col min="3" max="3" width="9.140625" style="98" customWidth="1"/>
    <col min="4" max="4" width="31.8515625" style="98" customWidth="1"/>
    <col min="5" max="5" width="8.00390625" style="98" customWidth="1"/>
    <col min="6" max="6" width="32.57421875" style="98" customWidth="1"/>
    <col min="7" max="7" width="34.8515625" style="98" customWidth="1"/>
    <col min="8" max="8" width="33.00390625" style="98" customWidth="1"/>
    <col min="9" max="9" width="36.57421875" style="98" customWidth="1"/>
    <col min="10" max="10" width="34.140625" style="98" customWidth="1"/>
    <col min="11" max="11" width="19.57421875" style="98" customWidth="1"/>
    <col min="12" max="12" width="20.57421875" style="98" customWidth="1"/>
    <col min="13" max="16384" width="9.140625" style="98" customWidth="1"/>
  </cols>
  <sheetData>
    <row r="1" spans="1:12" ht="18" customHeight="1" thickBot="1">
      <c r="A1" s="705" t="str">
        <f>"TABEL 1: Balans (algemene boekhouding) over boekjaar "&amp;TITELBLAD!E15</f>
        <v>TABEL 1: Balans (algemene boekhouding) over boekjaar 2017</v>
      </c>
      <c r="B1" s="706"/>
      <c r="C1" s="706"/>
      <c r="D1" s="706"/>
      <c r="E1" s="706"/>
      <c r="F1" s="706"/>
      <c r="G1" s="706"/>
      <c r="H1" s="706"/>
      <c r="I1" s="706"/>
      <c r="J1" s="706"/>
      <c r="K1" s="706"/>
      <c r="L1" s="707"/>
    </row>
    <row r="2" spans="1:12" ht="13.5" thickBot="1">
      <c r="A2" s="99"/>
      <c r="B2" s="99"/>
      <c r="C2" s="99"/>
      <c r="D2" s="99"/>
      <c r="E2" s="100"/>
      <c r="F2" s="99"/>
      <c r="G2" s="99"/>
      <c r="H2" s="99"/>
      <c r="I2" s="99"/>
      <c r="J2" s="99"/>
      <c r="K2" s="99"/>
      <c r="L2" s="100"/>
    </row>
    <row r="3" spans="1:12" ht="13.5" thickBot="1">
      <c r="A3" s="702" t="str">
        <f>"Boekjaar "&amp;TITELBLAD!E15</f>
        <v>Boekjaar 2017</v>
      </c>
      <c r="B3" s="703"/>
      <c r="C3" s="703"/>
      <c r="D3" s="703"/>
      <c r="E3" s="703"/>
      <c r="F3" s="703"/>
      <c r="G3" s="703"/>
      <c r="H3" s="703"/>
      <c r="I3" s="703"/>
      <c r="J3" s="703"/>
      <c r="K3" s="704"/>
      <c r="L3" s="100"/>
    </row>
    <row r="4" spans="1:12" ht="12.75">
      <c r="A4" s="99"/>
      <c r="B4" s="99"/>
      <c r="C4" s="99"/>
      <c r="D4" s="99"/>
      <c r="E4" s="100"/>
      <c r="F4" s="99"/>
      <c r="G4" s="99"/>
      <c r="H4" s="99"/>
      <c r="I4" s="99"/>
      <c r="J4" s="99"/>
      <c r="K4" s="99"/>
      <c r="L4" s="100"/>
    </row>
    <row r="5" spans="2:11" s="101" customFormat="1" ht="12.75">
      <c r="B5" s="102" t="s">
        <v>205</v>
      </c>
      <c r="C5" s="103"/>
      <c r="K5" s="103"/>
    </row>
    <row r="6" spans="2:11" s="101" customFormat="1" ht="12.75">
      <c r="B6" s="104" t="s">
        <v>413</v>
      </c>
      <c r="C6" s="103"/>
      <c r="K6" s="103"/>
    </row>
    <row r="7" ht="13.5" thickBot="1">
      <c r="A7" s="99"/>
    </row>
    <row r="8" spans="1:12" ht="13.5" thickTop="1">
      <c r="A8" s="694" t="s">
        <v>16</v>
      </c>
      <c r="B8" s="695"/>
      <c r="C8" s="695"/>
      <c r="D8" s="696"/>
      <c r="E8" s="700" t="s">
        <v>25</v>
      </c>
      <c r="F8" s="688" t="s">
        <v>273</v>
      </c>
      <c r="G8" s="689"/>
      <c r="H8" s="688" t="s">
        <v>274</v>
      </c>
      <c r="I8" s="689"/>
      <c r="J8" s="692" t="s">
        <v>207</v>
      </c>
      <c r="K8" s="523" t="s">
        <v>23</v>
      </c>
      <c r="L8" s="105"/>
    </row>
    <row r="9" spans="1:12" ht="12.75">
      <c r="A9" s="697"/>
      <c r="B9" s="698"/>
      <c r="C9" s="698"/>
      <c r="D9" s="699"/>
      <c r="E9" s="701"/>
      <c r="F9" s="690"/>
      <c r="G9" s="691"/>
      <c r="H9" s="690"/>
      <c r="I9" s="691"/>
      <c r="J9" s="693"/>
      <c r="K9" s="524"/>
      <c r="L9" s="105"/>
    </row>
    <row r="10" spans="1:12" ht="13.5" thickBot="1">
      <c r="A10" s="72"/>
      <c r="B10" s="539"/>
      <c r="C10" s="539"/>
      <c r="D10" s="539"/>
      <c r="E10" s="61"/>
      <c r="F10" s="540" t="s">
        <v>206</v>
      </c>
      <c r="G10" s="540" t="s">
        <v>207</v>
      </c>
      <c r="H10" s="540" t="s">
        <v>206</v>
      </c>
      <c r="I10" s="540" t="s">
        <v>207</v>
      </c>
      <c r="J10" s="540"/>
      <c r="K10" s="540"/>
      <c r="L10" s="105"/>
    </row>
    <row r="11" spans="1:12" ht="13.5" thickTop="1">
      <c r="A11" s="106"/>
      <c r="B11" s="107"/>
      <c r="C11" s="107"/>
      <c r="D11" s="107"/>
      <c r="E11" s="108"/>
      <c r="F11" s="109"/>
      <c r="G11" s="109"/>
      <c r="H11" s="84"/>
      <c r="I11" s="84"/>
      <c r="J11" s="84"/>
      <c r="K11" s="84"/>
      <c r="L11" s="105"/>
    </row>
    <row r="12" spans="1:12" ht="12.75">
      <c r="A12" s="60" t="s">
        <v>208</v>
      </c>
      <c r="B12" s="107"/>
      <c r="C12" s="107"/>
      <c r="D12" s="107"/>
      <c r="E12" s="61" t="s">
        <v>209</v>
      </c>
      <c r="F12" s="75">
        <f aca="true" t="shared" si="0" ref="F12:K12">SUM(F14,F16,F18,F20)</f>
        <v>0</v>
      </c>
      <c r="G12" s="75">
        <f t="shared" si="0"/>
        <v>0</v>
      </c>
      <c r="H12" s="75">
        <f t="shared" si="0"/>
        <v>0</v>
      </c>
      <c r="I12" s="75">
        <f t="shared" si="0"/>
        <v>0</v>
      </c>
      <c r="J12" s="75">
        <f t="shared" si="0"/>
        <v>0</v>
      </c>
      <c r="K12" s="75">
        <f t="shared" si="0"/>
        <v>0</v>
      </c>
      <c r="L12" s="105"/>
    </row>
    <row r="13" spans="1:12" ht="12.75">
      <c r="A13" s="106"/>
      <c r="B13" s="107"/>
      <c r="C13" s="107"/>
      <c r="D13" s="107"/>
      <c r="E13" s="108"/>
      <c r="F13" s="110"/>
      <c r="G13" s="110"/>
      <c r="H13" s="110"/>
      <c r="I13" s="110"/>
      <c r="J13" s="110"/>
      <c r="K13" s="110"/>
      <c r="L13" s="105"/>
    </row>
    <row r="14" spans="1:12" ht="12.75">
      <c r="A14" s="106"/>
      <c r="B14" s="62" t="s">
        <v>210</v>
      </c>
      <c r="C14" s="107"/>
      <c r="D14" s="107"/>
      <c r="E14" s="63" t="s">
        <v>211</v>
      </c>
      <c r="F14" s="76">
        <v>0</v>
      </c>
      <c r="G14" s="76">
        <v>0</v>
      </c>
      <c r="H14" s="76">
        <v>0</v>
      </c>
      <c r="I14" s="76">
        <v>0</v>
      </c>
      <c r="J14" s="76">
        <v>0</v>
      </c>
      <c r="K14" s="77">
        <f>SUM(F14:J14)</f>
        <v>0</v>
      </c>
      <c r="L14" s="105"/>
    </row>
    <row r="15" spans="1:12" ht="12.75">
      <c r="A15" s="106"/>
      <c r="B15" s="107"/>
      <c r="C15" s="107"/>
      <c r="D15" s="107"/>
      <c r="E15" s="108"/>
      <c r="F15" s="110"/>
      <c r="G15" s="110"/>
      <c r="H15" s="110"/>
      <c r="I15" s="110"/>
      <c r="J15" s="110"/>
      <c r="K15" s="111"/>
      <c r="L15" s="105"/>
    </row>
    <row r="16" spans="1:12" ht="12.75">
      <c r="A16" s="106"/>
      <c r="B16" s="62" t="s">
        <v>212</v>
      </c>
      <c r="C16" s="107"/>
      <c r="D16" s="107"/>
      <c r="E16" s="63" t="s">
        <v>213</v>
      </c>
      <c r="F16" s="76">
        <v>0</v>
      </c>
      <c r="G16" s="76">
        <v>0</v>
      </c>
      <c r="H16" s="76">
        <v>0</v>
      </c>
      <c r="I16" s="76">
        <v>0</v>
      </c>
      <c r="J16" s="76">
        <v>0</v>
      </c>
      <c r="K16" s="77">
        <f>SUM(F16:J16)</f>
        <v>0</v>
      </c>
      <c r="L16" s="105"/>
    </row>
    <row r="17" spans="1:12" ht="12.75">
      <c r="A17" s="106"/>
      <c r="B17" s="107"/>
      <c r="C17" s="107"/>
      <c r="D17" s="107"/>
      <c r="E17" s="108"/>
      <c r="F17" s="110"/>
      <c r="G17" s="110"/>
      <c r="H17" s="110"/>
      <c r="I17" s="110"/>
      <c r="J17" s="110"/>
      <c r="K17" s="111"/>
      <c r="L17" s="105"/>
    </row>
    <row r="18" spans="1:12" ht="12.75">
      <c r="A18" s="106"/>
      <c r="B18" s="62" t="s">
        <v>214</v>
      </c>
      <c r="C18" s="107"/>
      <c r="D18" s="107"/>
      <c r="E18" s="63" t="s">
        <v>215</v>
      </c>
      <c r="F18" s="76">
        <v>0</v>
      </c>
      <c r="G18" s="76">
        <v>0</v>
      </c>
      <c r="H18" s="76">
        <v>0</v>
      </c>
      <c r="I18" s="76">
        <v>0</v>
      </c>
      <c r="J18" s="76">
        <v>0</v>
      </c>
      <c r="K18" s="77">
        <f>SUM(F18:J18)</f>
        <v>0</v>
      </c>
      <c r="L18" s="105"/>
    </row>
    <row r="19" spans="1:12" ht="12.75">
      <c r="A19" s="106"/>
      <c r="B19" s="107"/>
      <c r="C19" s="107"/>
      <c r="D19" s="107"/>
      <c r="E19" s="108"/>
      <c r="F19" s="110"/>
      <c r="G19" s="110"/>
      <c r="H19" s="110"/>
      <c r="I19" s="110"/>
      <c r="J19" s="110"/>
      <c r="K19" s="111"/>
      <c r="L19" s="105"/>
    </row>
    <row r="20" spans="1:12" ht="12.75">
      <c r="A20" s="106"/>
      <c r="B20" s="62" t="s">
        <v>216</v>
      </c>
      <c r="C20" s="107"/>
      <c r="D20" s="64"/>
      <c r="E20" s="63" t="s">
        <v>217</v>
      </c>
      <c r="F20" s="76">
        <v>0</v>
      </c>
      <c r="G20" s="76">
        <v>0</v>
      </c>
      <c r="H20" s="76">
        <v>0</v>
      </c>
      <c r="I20" s="76">
        <v>0</v>
      </c>
      <c r="J20" s="76">
        <v>0</v>
      </c>
      <c r="K20" s="77">
        <f>SUM(F20:J20)</f>
        <v>0</v>
      </c>
      <c r="L20" s="105"/>
    </row>
    <row r="21" spans="1:12" ht="12.75">
      <c r="A21" s="106"/>
      <c r="B21" s="107"/>
      <c r="C21" s="107"/>
      <c r="D21" s="107"/>
      <c r="E21" s="108"/>
      <c r="F21" s="110"/>
      <c r="G21" s="110"/>
      <c r="H21" s="110"/>
      <c r="I21" s="110"/>
      <c r="J21" s="110"/>
      <c r="K21" s="111"/>
      <c r="L21" s="105"/>
    </row>
    <row r="22" spans="1:12" ht="12.75">
      <c r="A22" s="60" t="s">
        <v>218</v>
      </c>
      <c r="B22" s="107"/>
      <c r="C22" s="107"/>
      <c r="D22" s="107"/>
      <c r="E22" s="61" t="s">
        <v>219</v>
      </c>
      <c r="F22" s="75">
        <f aca="true" t="shared" si="1" ref="F22:K22">SUM(F24,F26,F28,F30,F32,F34)</f>
        <v>0</v>
      </c>
      <c r="G22" s="75">
        <f t="shared" si="1"/>
        <v>0</v>
      </c>
      <c r="H22" s="75">
        <f t="shared" si="1"/>
        <v>0</v>
      </c>
      <c r="I22" s="75">
        <f t="shared" si="1"/>
        <v>0</v>
      </c>
      <c r="J22" s="75">
        <f t="shared" si="1"/>
        <v>0</v>
      </c>
      <c r="K22" s="75">
        <f t="shared" si="1"/>
        <v>0</v>
      </c>
      <c r="L22" s="105"/>
    </row>
    <row r="23" spans="1:12" ht="12.75">
      <c r="A23" s="106"/>
      <c r="B23" s="107"/>
      <c r="C23" s="107"/>
      <c r="D23" s="107"/>
      <c r="E23" s="108"/>
      <c r="F23" s="110"/>
      <c r="G23" s="110"/>
      <c r="H23" s="110"/>
      <c r="I23" s="110"/>
      <c r="J23" s="110"/>
      <c r="K23" s="111"/>
      <c r="L23" s="105"/>
    </row>
    <row r="24" spans="1:12" ht="12.75">
      <c r="A24" s="106"/>
      <c r="B24" s="62" t="s">
        <v>220</v>
      </c>
      <c r="C24" s="107"/>
      <c r="D24" s="107"/>
      <c r="E24" s="63" t="s">
        <v>221</v>
      </c>
      <c r="F24" s="76">
        <v>0</v>
      </c>
      <c r="G24" s="76">
        <v>0</v>
      </c>
      <c r="H24" s="76">
        <v>0</v>
      </c>
      <c r="I24" s="76">
        <v>0</v>
      </c>
      <c r="J24" s="76">
        <v>0</v>
      </c>
      <c r="K24" s="77">
        <f>SUM(F24:J24)</f>
        <v>0</v>
      </c>
      <c r="L24" s="105"/>
    </row>
    <row r="25" spans="1:12" ht="12.75">
      <c r="A25" s="106"/>
      <c r="B25" s="107"/>
      <c r="C25" s="107"/>
      <c r="D25" s="107"/>
      <c r="E25" s="108"/>
      <c r="F25" s="110"/>
      <c r="G25" s="110"/>
      <c r="H25" s="110"/>
      <c r="I25" s="110"/>
      <c r="J25" s="110"/>
      <c r="K25" s="111"/>
      <c r="L25" s="105"/>
    </row>
    <row r="26" spans="1:12" ht="12.75">
      <c r="A26" s="106"/>
      <c r="B26" s="62" t="s">
        <v>222</v>
      </c>
      <c r="C26" s="107"/>
      <c r="D26" s="107"/>
      <c r="E26" s="63" t="s">
        <v>223</v>
      </c>
      <c r="F26" s="76">
        <v>0</v>
      </c>
      <c r="G26" s="76">
        <v>0</v>
      </c>
      <c r="H26" s="76">
        <v>0</v>
      </c>
      <c r="I26" s="76">
        <v>0</v>
      </c>
      <c r="J26" s="76">
        <v>0</v>
      </c>
      <c r="K26" s="77">
        <f>SUM(F26:J26)</f>
        <v>0</v>
      </c>
      <c r="L26" s="105"/>
    </row>
    <row r="27" spans="1:12" ht="12.75">
      <c r="A27" s="106"/>
      <c r="B27" s="107"/>
      <c r="C27" s="107"/>
      <c r="D27" s="107"/>
      <c r="E27" s="108"/>
      <c r="F27" s="110"/>
      <c r="G27" s="110"/>
      <c r="H27" s="110"/>
      <c r="I27" s="110"/>
      <c r="J27" s="110"/>
      <c r="K27" s="111"/>
      <c r="L27" s="105"/>
    </row>
    <row r="28" spans="1:12" ht="12.75">
      <c r="A28" s="106"/>
      <c r="B28" s="62" t="s">
        <v>224</v>
      </c>
      <c r="C28" s="107"/>
      <c r="D28" s="107"/>
      <c r="E28" s="63" t="s">
        <v>225</v>
      </c>
      <c r="F28" s="76">
        <v>0</v>
      </c>
      <c r="G28" s="76">
        <v>0</v>
      </c>
      <c r="H28" s="76">
        <v>0</v>
      </c>
      <c r="I28" s="76">
        <v>0</v>
      </c>
      <c r="J28" s="76">
        <v>0</v>
      </c>
      <c r="K28" s="77">
        <f>SUM(F28:J28)</f>
        <v>0</v>
      </c>
      <c r="L28" s="105"/>
    </row>
    <row r="29" spans="1:12" ht="12.75">
      <c r="A29" s="106"/>
      <c r="B29" s="107"/>
      <c r="C29" s="107"/>
      <c r="D29" s="107"/>
      <c r="E29" s="108"/>
      <c r="F29" s="110"/>
      <c r="G29" s="110"/>
      <c r="H29" s="110"/>
      <c r="I29" s="110"/>
      <c r="J29" s="110"/>
      <c r="K29" s="111"/>
      <c r="L29" s="105"/>
    </row>
    <row r="30" spans="1:12" ht="12.75">
      <c r="A30" s="106"/>
      <c r="B30" s="62" t="s">
        <v>226</v>
      </c>
      <c r="C30" s="107"/>
      <c r="D30" s="107"/>
      <c r="E30" s="63" t="s">
        <v>227</v>
      </c>
      <c r="F30" s="76">
        <v>0</v>
      </c>
      <c r="G30" s="76">
        <v>0</v>
      </c>
      <c r="H30" s="76">
        <v>0</v>
      </c>
      <c r="I30" s="76">
        <v>0</v>
      </c>
      <c r="J30" s="76">
        <v>0</v>
      </c>
      <c r="K30" s="77">
        <f>SUM(F30:J30)</f>
        <v>0</v>
      </c>
      <c r="L30" s="105"/>
    </row>
    <row r="31" spans="1:12" ht="12.75">
      <c r="A31" s="106"/>
      <c r="B31" s="107"/>
      <c r="C31" s="107"/>
      <c r="D31" s="107"/>
      <c r="E31" s="108"/>
      <c r="F31" s="110"/>
      <c r="G31" s="110"/>
      <c r="H31" s="110"/>
      <c r="I31" s="110"/>
      <c r="J31" s="110"/>
      <c r="K31" s="111"/>
      <c r="L31" s="105"/>
    </row>
    <row r="32" spans="1:12" ht="12.75">
      <c r="A32" s="106"/>
      <c r="B32" s="112" t="s">
        <v>228</v>
      </c>
      <c r="C32" s="107"/>
      <c r="D32" s="107"/>
      <c r="E32" s="113" t="s">
        <v>229</v>
      </c>
      <c r="F32" s="76">
        <v>0</v>
      </c>
      <c r="G32" s="76">
        <v>0</v>
      </c>
      <c r="H32" s="76">
        <v>0</v>
      </c>
      <c r="I32" s="76">
        <v>0</v>
      </c>
      <c r="J32" s="76">
        <v>0</v>
      </c>
      <c r="K32" s="77">
        <f>SUM(F32:J32)</f>
        <v>0</v>
      </c>
      <c r="L32" s="105"/>
    </row>
    <row r="33" spans="1:12" ht="12.75">
      <c r="A33" s="106"/>
      <c r="B33" s="112"/>
      <c r="C33" s="107"/>
      <c r="D33" s="107"/>
      <c r="E33" s="114"/>
      <c r="F33" s="115"/>
      <c r="G33" s="115"/>
      <c r="H33" s="115"/>
      <c r="I33" s="115"/>
      <c r="J33" s="115"/>
      <c r="K33" s="116"/>
      <c r="L33" s="105"/>
    </row>
    <row r="34" spans="1:12" ht="12.75">
      <c r="A34" s="106"/>
      <c r="B34" s="62" t="s">
        <v>230</v>
      </c>
      <c r="C34" s="107"/>
      <c r="D34" s="107"/>
      <c r="E34" s="63" t="s">
        <v>231</v>
      </c>
      <c r="F34" s="76">
        <v>0</v>
      </c>
      <c r="G34" s="76">
        <v>0</v>
      </c>
      <c r="H34" s="76">
        <v>0</v>
      </c>
      <c r="I34" s="76">
        <v>0</v>
      </c>
      <c r="J34" s="76">
        <v>0</v>
      </c>
      <c r="K34" s="77">
        <f>SUM(F34:J34)</f>
        <v>0</v>
      </c>
      <c r="L34" s="105"/>
    </row>
    <row r="35" spans="1:12" ht="12.75">
      <c r="A35" s="106"/>
      <c r="B35" s="107"/>
      <c r="C35" s="107"/>
      <c r="D35" s="107"/>
      <c r="E35" s="108"/>
      <c r="F35" s="117"/>
      <c r="G35" s="117"/>
      <c r="H35" s="117"/>
      <c r="I35" s="117"/>
      <c r="J35" s="117"/>
      <c r="K35" s="117"/>
      <c r="L35" s="105"/>
    </row>
    <row r="36" spans="1:12" ht="12.75">
      <c r="A36" s="118"/>
      <c r="B36" s="119"/>
      <c r="C36" s="119"/>
      <c r="D36" s="119"/>
      <c r="E36" s="120"/>
      <c r="F36" s="110"/>
      <c r="G36" s="110"/>
      <c r="H36" s="110"/>
      <c r="I36" s="110"/>
      <c r="J36" s="110"/>
      <c r="K36" s="110"/>
      <c r="L36" s="105"/>
    </row>
    <row r="37" spans="1:12" ht="12.75">
      <c r="A37" s="60" t="s">
        <v>232</v>
      </c>
      <c r="B37" s="107"/>
      <c r="C37" s="107"/>
      <c r="D37" s="107"/>
      <c r="E37" s="61"/>
      <c r="F37" s="75">
        <f aca="true" t="shared" si="2" ref="F37:K37">SUM(F22,F12)</f>
        <v>0</v>
      </c>
      <c r="G37" s="75">
        <f t="shared" si="2"/>
        <v>0</v>
      </c>
      <c r="H37" s="75">
        <f t="shared" si="2"/>
        <v>0</v>
      </c>
      <c r="I37" s="75">
        <f t="shared" si="2"/>
        <v>0</v>
      </c>
      <c r="J37" s="75">
        <f t="shared" si="2"/>
        <v>0</v>
      </c>
      <c r="K37" s="75">
        <f t="shared" si="2"/>
        <v>0</v>
      </c>
      <c r="L37" s="105"/>
    </row>
    <row r="38" spans="1:12" ht="13.5" thickBot="1">
      <c r="A38" s="65"/>
      <c r="B38" s="121"/>
      <c r="C38" s="121"/>
      <c r="D38" s="122"/>
      <c r="E38" s="123"/>
      <c r="F38" s="124"/>
      <c r="G38" s="124"/>
      <c r="H38" s="124"/>
      <c r="I38" s="124"/>
      <c r="J38" s="124"/>
      <c r="K38" s="124"/>
      <c r="L38" s="105"/>
    </row>
    <row r="39" spans="6:12" ht="13.5" thickTop="1">
      <c r="F39" s="125"/>
      <c r="G39" s="125"/>
      <c r="H39" s="125"/>
      <c r="I39" s="125"/>
      <c r="J39" s="125"/>
      <c r="K39" s="125"/>
      <c r="L39" s="105"/>
    </row>
    <row r="40" spans="6:12" ht="13.5" thickBot="1">
      <c r="F40" s="125"/>
      <c r="G40" s="125"/>
      <c r="H40" s="125"/>
      <c r="I40" s="125"/>
      <c r="J40" s="125"/>
      <c r="K40" s="125"/>
      <c r="L40" s="105"/>
    </row>
    <row r="41" spans="1:12" ht="13.5" thickTop="1">
      <c r="A41" s="694" t="s">
        <v>21</v>
      </c>
      <c r="B41" s="695"/>
      <c r="C41" s="695"/>
      <c r="D41" s="696"/>
      <c r="E41" s="700" t="s">
        <v>233</v>
      </c>
      <c r="F41" s="688" t="s">
        <v>273</v>
      </c>
      <c r="G41" s="689"/>
      <c r="H41" s="688" t="s">
        <v>274</v>
      </c>
      <c r="I41" s="689"/>
      <c r="J41" s="692" t="s">
        <v>207</v>
      </c>
      <c r="K41" s="523" t="s">
        <v>23</v>
      </c>
      <c r="L41" s="105"/>
    </row>
    <row r="42" spans="1:12" ht="12.75">
      <c r="A42" s="697"/>
      <c r="B42" s="698"/>
      <c r="C42" s="698"/>
      <c r="D42" s="699"/>
      <c r="E42" s="701"/>
      <c r="F42" s="690"/>
      <c r="G42" s="691"/>
      <c r="H42" s="690"/>
      <c r="I42" s="691"/>
      <c r="J42" s="693"/>
      <c r="K42" s="524"/>
      <c r="L42" s="105"/>
    </row>
    <row r="43" spans="1:12" ht="13.5" thickBot="1">
      <c r="A43" s="72"/>
      <c r="B43" s="539"/>
      <c r="C43" s="539"/>
      <c r="D43" s="539"/>
      <c r="E43" s="72"/>
      <c r="F43" s="540" t="s">
        <v>206</v>
      </c>
      <c r="G43" s="540" t="s">
        <v>207</v>
      </c>
      <c r="H43" s="540" t="s">
        <v>206</v>
      </c>
      <c r="I43" s="540" t="s">
        <v>207</v>
      </c>
      <c r="J43" s="540"/>
      <c r="K43" s="540"/>
      <c r="L43" s="105"/>
    </row>
    <row r="44" spans="1:12" ht="13.5" thickTop="1">
      <c r="A44" s="106"/>
      <c r="B44" s="107"/>
      <c r="C44" s="107"/>
      <c r="D44" s="107"/>
      <c r="E44" s="71"/>
      <c r="F44" s="66"/>
      <c r="G44" s="66"/>
      <c r="H44" s="66"/>
      <c r="I44" s="66"/>
      <c r="J44" s="66"/>
      <c r="K44" s="66"/>
      <c r="L44" s="105"/>
    </row>
    <row r="45" spans="1:12" ht="12.75">
      <c r="A45" s="60" t="s">
        <v>234</v>
      </c>
      <c r="B45" s="107"/>
      <c r="C45" s="107"/>
      <c r="D45" s="107"/>
      <c r="E45" s="67" t="s">
        <v>235</v>
      </c>
      <c r="F45" s="78">
        <f aca="true" t="shared" si="3" ref="F45:K45">SUM(F47,F49,F51,F53,F55,F57)</f>
        <v>0</v>
      </c>
      <c r="G45" s="78">
        <f t="shared" si="3"/>
        <v>0</v>
      </c>
      <c r="H45" s="78">
        <f t="shared" si="3"/>
        <v>0</v>
      </c>
      <c r="I45" s="78">
        <f t="shared" si="3"/>
        <v>0</v>
      </c>
      <c r="J45" s="78">
        <f t="shared" si="3"/>
        <v>0</v>
      </c>
      <c r="K45" s="78">
        <f t="shared" si="3"/>
        <v>0</v>
      </c>
      <c r="L45" s="105"/>
    </row>
    <row r="46" spans="1:12" ht="12.75">
      <c r="A46" s="106"/>
      <c r="B46" s="107"/>
      <c r="C46" s="107"/>
      <c r="D46" s="107"/>
      <c r="E46" s="68"/>
      <c r="F46" s="79"/>
      <c r="G46" s="79"/>
      <c r="H46" s="79"/>
      <c r="I46" s="79"/>
      <c r="J46" s="79"/>
      <c r="K46" s="79"/>
      <c r="L46" s="105"/>
    </row>
    <row r="47" spans="1:12" ht="12.75">
      <c r="A47" s="106"/>
      <c r="B47" s="62" t="s">
        <v>236</v>
      </c>
      <c r="C47" s="107"/>
      <c r="D47" s="107"/>
      <c r="E47" s="68" t="s">
        <v>237</v>
      </c>
      <c r="F47" s="76">
        <v>0</v>
      </c>
      <c r="G47" s="76">
        <v>0</v>
      </c>
      <c r="H47" s="76">
        <v>0</v>
      </c>
      <c r="I47" s="76">
        <v>0</v>
      </c>
      <c r="J47" s="76">
        <v>0</v>
      </c>
      <c r="K47" s="82">
        <f>SUM(F47:J47)</f>
        <v>0</v>
      </c>
      <c r="L47" s="105"/>
    </row>
    <row r="48" spans="1:12" ht="12.75">
      <c r="A48" s="106"/>
      <c r="B48" s="62"/>
      <c r="C48" s="107"/>
      <c r="D48" s="107"/>
      <c r="E48" s="68"/>
      <c r="F48" s="79"/>
      <c r="G48" s="79"/>
      <c r="H48" s="79"/>
      <c r="I48" s="79"/>
      <c r="J48" s="79"/>
      <c r="K48" s="80"/>
      <c r="L48" s="105"/>
    </row>
    <row r="49" spans="1:12" ht="12.75">
      <c r="A49" s="106"/>
      <c r="B49" s="62" t="s">
        <v>238</v>
      </c>
      <c r="C49" s="107"/>
      <c r="D49" s="107"/>
      <c r="E49" s="68">
        <v>11</v>
      </c>
      <c r="F49" s="76">
        <v>0</v>
      </c>
      <c r="G49" s="76">
        <v>0</v>
      </c>
      <c r="H49" s="76">
        <v>0</v>
      </c>
      <c r="I49" s="76">
        <v>0</v>
      </c>
      <c r="J49" s="76">
        <v>0</v>
      </c>
      <c r="K49" s="82">
        <f>SUM(F49:J49)</f>
        <v>0</v>
      </c>
      <c r="L49" s="105"/>
    </row>
    <row r="50" spans="1:12" ht="12.75">
      <c r="A50" s="106"/>
      <c r="B50" s="62"/>
      <c r="C50" s="107"/>
      <c r="D50" s="107"/>
      <c r="E50" s="68"/>
      <c r="F50" s="79"/>
      <c r="G50" s="79"/>
      <c r="H50" s="79"/>
      <c r="I50" s="79"/>
      <c r="J50" s="79"/>
      <c r="K50" s="80"/>
      <c r="L50" s="105"/>
    </row>
    <row r="51" spans="1:12" ht="12.75">
      <c r="A51" s="106"/>
      <c r="B51" s="126" t="s">
        <v>239</v>
      </c>
      <c r="C51" s="69"/>
      <c r="D51" s="107"/>
      <c r="E51" s="68" t="s">
        <v>240</v>
      </c>
      <c r="F51" s="76">
        <v>0</v>
      </c>
      <c r="G51" s="76">
        <v>0</v>
      </c>
      <c r="H51" s="76">
        <v>0</v>
      </c>
      <c r="I51" s="76">
        <v>0</v>
      </c>
      <c r="J51" s="76">
        <v>0</v>
      </c>
      <c r="K51" s="82">
        <f>SUM(F51:J51)</f>
        <v>0</v>
      </c>
      <c r="L51" s="105"/>
    </row>
    <row r="52" spans="1:12" ht="12.75">
      <c r="A52" s="106"/>
      <c r="B52" s="107"/>
      <c r="C52" s="69"/>
      <c r="D52" s="64"/>
      <c r="E52" s="68"/>
      <c r="F52" s="79"/>
      <c r="G52" s="79"/>
      <c r="H52" s="79"/>
      <c r="I52" s="79"/>
      <c r="J52" s="79"/>
      <c r="K52" s="80"/>
      <c r="L52" s="105"/>
    </row>
    <row r="53" spans="1:12" ht="12.75">
      <c r="A53" s="106"/>
      <c r="B53" s="126" t="s">
        <v>241</v>
      </c>
      <c r="C53" s="69"/>
      <c r="D53" s="64"/>
      <c r="E53" s="68" t="s">
        <v>242</v>
      </c>
      <c r="F53" s="76">
        <v>0</v>
      </c>
      <c r="G53" s="76">
        <v>0</v>
      </c>
      <c r="H53" s="76">
        <v>0</v>
      </c>
      <c r="I53" s="76">
        <v>0</v>
      </c>
      <c r="J53" s="76">
        <v>0</v>
      </c>
      <c r="K53" s="82">
        <f>SUM(F53:J53)</f>
        <v>0</v>
      </c>
      <c r="L53" s="105"/>
    </row>
    <row r="54" spans="1:12" ht="12.75">
      <c r="A54" s="106"/>
      <c r="B54" s="62"/>
      <c r="C54" s="107"/>
      <c r="D54" s="64"/>
      <c r="E54" s="68"/>
      <c r="F54" s="79"/>
      <c r="G54" s="79"/>
      <c r="H54" s="79"/>
      <c r="I54" s="79"/>
      <c r="J54" s="79"/>
      <c r="K54" s="80"/>
      <c r="L54" s="105"/>
    </row>
    <row r="55" spans="1:12" ht="12.75">
      <c r="A55" s="106"/>
      <c r="B55" s="62" t="s">
        <v>243</v>
      </c>
      <c r="C55" s="107"/>
      <c r="D55" s="64"/>
      <c r="E55" s="68">
        <v>14</v>
      </c>
      <c r="F55" s="76">
        <v>0</v>
      </c>
      <c r="G55" s="76">
        <v>0</v>
      </c>
      <c r="H55" s="76">
        <v>0</v>
      </c>
      <c r="I55" s="76">
        <v>0</v>
      </c>
      <c r="J55" s="76">
        <v>0</v>
      </c>
      <c r="K55" s="82">
        <f>SUM(F55:J55)</f>
        <v>0</v>
      </c>
      <c r="L55" s="105"/>
    </row>
    <row r="56" spans="1:12" ht="12.75">
      <c r="A56" s="106"/>
      <c r="B56" s="62"/>
      <c r="C56" s="107"/>
      <c r="D56" s="64"/>
      <c r="E56" s="68"/>
      <c r="F56" s="81"/>
      <c r="G56" s="81"/>
      <c r="H56" s="81"/>
      <c r="I56" s="81"/>
      <c r="J56" s="81"/>
      <c r="K56" s="82"/>
      <c r="L56" s="105"/>
    </row>
    <row r="57" spans="1:12" ht="12.75">
      <c r="A57" s="106"/>
      <c r="B57" s="62" t="s">
        <v>244</v>
      </c>
      <c r="C57" s="107"/>
      <c r="D57" s="64"/>
      <c r="E57" s="68">
        <v>15</v>
      </c>
      <c r="F57" s="76">
        <v>0</v>
      </c>
      <c r="G57" s="76">
        <v>0</v>
      </c>
      <c r="H57" s="76">
        <v>0</v>
      </c>
      <c r="I57" s="76">
        <v>0</v>
      </c>
      <c r="J57" s="76">
        <v>0</v>
      </c>
      <c r="K57" s="82">
        <f>SUM(F57:J57)</f>
        <v>0</v>
      </c>
      <c r="L57" s="105"/>
    </row>
    <row r="58" spans="1:12" ht="12.75">
      <c r="A58" s="106"/>
      <c r="B58" s="62"/>
      <c r="C58" s="107"/>
      <c r="D58" s="64"/>
      <c r="E58" s="70"/>
      <c r="F58" s="81"/>
      <c r="G58" s="81"/>
      <c r="H58" s="81"/>
      <c r="I58" s="81"/>
      <c r="J58" s="81"/>
      <c r="K58" s="82"/>
      <c r="L58" s="105"/>
    </row>
    <row r="59" spans="1:12" ht="12.75">
      <c r="A59" s="60" t="s">
        <v>245</v>
      </c>
      <c r="B59" s="62"/>
      <c r="C59" s="107"/>
      <c r="D59" s="64"/>
      <c r="E59" s="70"/>
      <c r="F59" s="81"/>
      <c r="G59" s="81"/>
      <c r="H59" s="81"/>
      <c r="I59" s="81"/>
      <c r="J59" s="81"/>
      <c r="K59" s="82"/>
      <c r="L59" s="105"/>
    </row>
    <row r="60" spans="1:12" ht="12.75">
      <c r="A60" s="106"/>
      <c r="B60" s="107"/>
      <c r="C60" s="107"/>
      <c r="D60" s="64"/>
      <c r="E60" s="71"/>
      <c r="F60" s="79"/>
      <c r="G60" s="79"/>
      <c r="H60" s="79"/>
      <c r="I60" s="79"/>
      <c r="J60" s="79"/>
      <c r="K60" s="82"/>
      <c r="L60" s="105"/>
    </row>
    <row r="61" spans="1:12" ht="12.75">
      <c r="A61" s="127"/>
      <c r="B61" s="126" t="s">
        <v>246</v>
      </c>
      <c r="C61" s="69"/>
      <c r="D61" s="64"/>
      <c r="E61" s="70" t="s">
        <v>247</v>
      </c>
      <c r="F61" s="83">
        <v>0</v>
      </c>
      <c r="G61" s="83">
        <v>0</v>
      </c>
      <c r="H61" s="83">
        <v>0</v>
      </c>
      <c r="I61" s="83">
        <v>0</v>
      </c>
      <c r="J61" s="83">
        <v>0</v>
      </c>
      <c r="K61" s="82">
        <f>SUM(F61:J61)</f>
        <v>0</v>
      </c>
      <c r="L61" s="105"/>
    </row>
    <row r="62" spans="1:12" ht="12.75">
      <c r="A62" s="106"/>
      <c r="B62" s="107"/>
      <c r="C62" s="107"/>
      <c r="D62" s="69"/>
      <c r="E62" s="71"/>
      <c r="F62" s="79"/>
      <c r="G62" s="79"/>
      <c r="H62" s="79"/>
      <c r="I62" s="79"/>
      <c r="J62" s="79"/>
      <c r="K62" s="80"/>
      <c r="L62" s="105"/>
    </row>
    <row r="63" spans="1:12" ht="12.75">
      <c r="A63" s="127" t="s">
        <v>248</v>
      </c>
      <c r="B63" s="107"/>
      <c r="C63" s="107"/>
      <c r="D63" s="107"/>
      <c r="E63" s="72" t="s">
        <v>249</v>
      </c>
      <c r="F63" s="78">
        <f aca="true" t="shared" si="4" ref="F63:K63">SUM(F65,F71,F79)</f>
        <v>0</v>
      </c>
      <c r="G63" s="78">
        <f t="shared" si="4"/>
        <v>0</v>
      </c>
      <c r="H63" s="78">
        <f t="shared" si="4"/>
        <v>0</v>
      </c>
      <c r="I63" s="78">
        <f t="shared" si="4"/>
        <v>0</v>
      </c>
      <c r="J63" s="78">
        <f t="shared" si="4"/>
        <v>0</v>
      </c>
      <c r="K63" s="78">
        <f t="shared" si="4"/>
        <v>0</v>
      </c>
      <c r="L63" s="105"/>
    </row>
    <row r="64" spans="1:12" ht="12.75">
      <c r="A64" s="106"/>
      <c r="B64" s="107"/>
      <c r="C64" s="69"/>
      <c r="D64" s="107"/>
      <c r="E64" s="71"/>
      <c r="F64" s="79"/>
      <c r="G64" s="79"/>
      <c r="H64" s="79"/>
      <c r="I64" s="79"/>
      <c r="J64" s="79"/>
      <c r="K64" s="80"/>
      <c r="L64" s="105"/>
    </row>
    <row r="65" spans="1:12" ht="12.75">
      <c r="A65" s="106"/>
      <c r="B65" s="126" t="s">
        <v>250</v>
      </c>
      <c r="C65" s="107"/>
      <c r="D65" s="107"/>
      <c r="E65" s="70" t="s">
        <v>251</v>
      </c>
      <c r="F65" s="81">
        <f aca="true" t="shared" si="5" ref="F65:K65">SUM(F66:F69)</f>
        <v>0</v>
      </c>
      <c r="G65" s="81">
        <f t="shared" si="5"/>
        <v>0</v>
      </c>
      <c r="H65" s="81">
        <f t="shared" si="5"/>
        <v>0</v>
      </c>
      <c r="I65" s="81">
        <f t="shared" si="5"/>
        <v>0</v>
      </c>
      <c r="J65" s="81">
        <f t="shared" si="5"/>
        <v>0</v>
      </c>
      <c r="K65" s="81">
        <f t="shared" si="5"/>
        <v>0</v>
      </c>
      <c r="L65" s="105"/>
    </row>
    <row r="66" spans="1:12" ht="12.75">
      <c r="A66" s="106"/>
      <c r="B66" s="107"/>
      <c r="C66" s="69" t="s">
        <v>252</v>
      </c>
      <c r="D66" s="107"/>
      <c r="E66" s="71" t="s">
        <v>253</v>
      </c>
      <c r="F66" s="76">
        <v>0</v>
      </c>
      <c r="G66" s="76">
        <v>0</v>
      </c>
      <c r="H66" s="76">
        <v>0</v>
      </c>
      <c r="I66" s="76">
        <v>0</v>
      </c>
      <c r="J66" s="76">
        <v>0</v>
      </c>
      <c r="K66" s="80">
        <f>SUM(F66:J66)</f>
        <v>0</v>
      </c>
      <c r="L66" s="105"/>
    </row>
    <row r="67" spans="1:12" ht="12.75">
      <c r="A67" s="106"/>
      <c r="B67" s="107"/>
      <c r="C67" s="69" t="s">
        <v>254</v>
      </c>
      <c r="D67" s="107"/>
      <c r="E67" s="71">
        <v>175</v>
      </c>
      <c r="F67" s="76">
        <v>0</v>
      </c>
      <c r="G67" s="76">
        <v>0</v>
      </c>
      <c r="H67" s="76">
        <v>0</v>
      </c>
      <c r="I67" s="76">
        <v>0</v>
      </c>
      <c r="J67" s="76">
        <v>0</v>
      </c>
      <c r="K67" s="80">
        <f>SUM(F67:J67)</f>
        <v>0</v>
      </c>
      <c r="L67" s="105"/>
    </row>
    <row r="68" spans="1:12" ht="12.75">
      <c r="A68" s="106"/>
      <c r="B68" s="107"/>
      <c r="C68" s="69" t="s">
        <v>255</v>
      </c>
      <c r="D68" s="107"/>
      <c r="E68" s="71">
        <v>176</v>
      </c>
      <c r="F68" s="76">
        <v>0</v>
      </c>
      <c r="G68" s="76">
        <v>0</v>
      </c>
      <c r="H68" s="76">
        <v>0</v>
      </c>
      <c r="I68" s="76">
        <v>0</v>
      </c>
      <c r="J68" s="76">
        <v>0</v>
      </c>
      <c r="K68" s="80">
        <f>SUM(F68:J68)</f>
        <v>0</v>
      </c>
      <c r="L68" s="105"/>
    </row>
    <row r="69" spans="1:12" ht="12.75">
      <c r="A69" s="106"/>
      <c r="B69" s="107"/>
      <c r="C69" s="107" t="s">
        <v>256</v>
      </c>
      <c r="D69" s="107"/>
      <c r="E69" s="71" t="s">
        <v>257</v>
      </c>
      <c r="F69" s="76">
        <v>0</v>
      </c>
      <c r="G69" s="76">
        <v>0</v>
      </c>
      <c r="H69" s="76">
        <v>0</v>
      </c>
      <c r="I69" s="76">
        <v>0</v>
      </c>
      <c r="J69" s="76">
        <v>0</v>
      </c>
      <c r="K69" s="80">
        <f>SUM(F69:J69)</f>
        <v>0</v>
      </c>
      <c r="L69" s="105"/>
    </row>
    <row r="70" spans="1:12" ht="12.75">
      <c r="A70" s="106"/>
      <c r="B70" s="107"/>
      <c r="C70" s="69"/>
      <c r="D70" s="107"/>
      <c r="E70" s="71"/>
      <c r="F70" s="79"/>
      <c r="G70" s="79"/>
      <c r="H70" s="79"/>
      <c r="I70" s="79"/>
      <c r="J70" s="79"/>
      <c r="K70" s="80"/>
      <c r="L70" s="105"/>
    </row>
    <row r="71" spans="1:12" ht="12.75">
      <c r="A71" s="106"/>
      <c r="B71" s="126" t="s">
        <v>258</v>
      </c>
      <c r="C71" s="107"/>
      <c r="D71" s="107"/>
      <c r="E71" s="70" t="s">
        <v>259</v>
      </c>
      <c r="F71" s="81">
        <f aca="true" t="shared" si="6" ref="F71:K71">SUM(F72:F77)</f>
        <v>0</v>
      </c>
      <c r="G71" s="81">
        <f t="shared" si="6"/>
        <v>0</v>
      </c>
      <c r="H71" s="81">
        <f t="shared" si="6"/>
        <v>0</v>
      </c>
      <c r="I71" s="81">
        <f t="shared" si="6"/>
        <v>0</v>
      </c>
      <c r="J71" s="81">
        <f t="shared" si="6"/>
        <v>0</v>
      </c>
      <c r="K71" s="81">
        <f t="shared" si="6"/>
        <v>0</v>
      </c>
      <c r="L71" s="105"/>
    </row>
    <row r="72" spans="1:12" ht="12.75">
      <c r="A72" s="106"/>
      <c r="B72" s="62"/>
      <c r="C72" s="107" t="s">
        <v>260</v>
      </c>
      <c r="D72" s="107"/>
      <c r="E72" s="71">
        <v>42</v>
      </c>
      <c r="F72" s="76">
        <v>0</v>
      </c>
      <c r="G72" s="76">
        <v>0</v>
      </c>
      <c r="H72" s="76">
        <v>0</v>
      </c>
      <c r="I72" s="76">
        <v>0</v>
      </c>
      <c r="J72" s="76">
        <v>0</v>
      </c>
      <c r="K72" s="80">
        <f aca="true" t="shared" si="7" ref="K72:K77">SUM(F72:J72)</f>
        <v>0</v>
      </c>
      <c r="L72" s="105"/>
    </row>
    <row r="73" spans="1:12" ht="12.75">
      <c r="A73" s="106"/>
      <c r="B73" s="107"/>
      <c r="C73" s="69" t="s">
        <v>261</v>
      </c>
      <c r="D73" s="128"/>
      <c r="E73" s="71">
        <v>43</v>
      </c>
      <c r="F73" s="76">
        <v>0</v>
      </c>
      <c r="G73" s="76">
        <v>0</v>
      </c>
      <c r="H73" s="76">
        <v>0</v>
      </c>
      <c r="I73" s="76">
        <v>0</v>
      </c>
      <c r="J73" s="76">
        <v>0</v>
      </c>
      <c r="K73" s="80">
        <f t="shared" si="7"/>
        <v>0</v>
      </c>
      <c r="L73" s="105"/>
    </row>
    <row r="74" spans="1:12" ht="12.75">
      <c r="A74" s="106"/>
      <c r="B74" s="107"/>
      <c r="C74" s="69" t="s">
        <v>262</v>
      </c>
      <c r="D74" s="128"/>
      <c r="E74" s="71">
        <v>44</v>
      </c>
      <c r="F74" s="76">
        <v>0</v>
      </c>
      <c r="G74" s="76">
        <v>0</v>
      </c>
      <c r="H74" s="76">
        <v>0</v>
      </c>
      <c r="I74" s="76">
        <v>0</v>
      </c>
      <c r="J74" s="76">
        <v>0</v>
      </c>
      <c r="K74" s="80">
        <f t="shared" si="7"/>
        <v>0</v>
      </c>
      <c r="L74" s="105"/>
    </row>
    <row r="75" spans="1:12" ht="12.75">
      <c r="A75" s="106"/>
      <c r="B75" s="107"/>
      <c r="C75" s="129" t="s">
        <v>263</v>
      </c>
      <c r="D75" s="107"/>
      <c r="E75" s="71">
        <v>46</v>
      </c>
      <c r="F75" s="76">
        <v>0</v>
      </c>
      <c r="G75" s="76">
        <v>0</v>
      </c>
      <c r="H75" s="76">
        <v>0</v>
      </c>
      <c r="I75" s="76">
        <v>0</v>
      </c>
      <c r="J75" s="76">
        <v>0</v>
      </c>
      <c r="K75" s="80">
        <f t="shared" si="7"/>
        <v>0</v>
      </c>
      <c r="L75" s="105"/>
    </row>
    <row r="76" spans="1:12" ht="12.75">
      <c r="A76" s="106"/>
      <c r="B76" s="107"/>
      <c r="C76" s="107" t="s">
        <v>264</v>
      </c>
      <c r="D76" s="107"/>
      <c r="E76" s="71" t="s">
        <v>265</v>
      </c>
      <c r="F76" s="76">
        <v>0</v>
      </c>
      <c r="G76" s="76">
        <v>0</v>
      </c>
      <c r="H76" s="76">
        <v>0</v>
      </c>
      <c r="I76" s="76">
        <v>0</v>
      </c>
      <c r="J76" s="76">
        <v>0</v>
      </c>
      <c r="K76" s="80">
        <f t="shared" si="7"/>
        <v>0</v>
      </c>
      <c r="L76" s="105"/>
    </row>
    <row r="77" spans="1:12" ht="12.75">
      <c r="A77" s="106"/>
      <c r="B77" s="107"/>
      <c r="C77" s="107" t="s">
        <v>266</v>
      </c>
      <c r="D77" s="107"/>
      <c r="E77" s="71" t="s">
        <v>267</v>
      </c>
      <c r="F77" s="76">
        <v>0</v>
      </c>
      <c r="G77" s="76">
        <v>0</v>
      </c>
      <c r="H77" s="76">
        <v>0</v>
      </c>
      <c r="I77" s="76">
        <v>0</v>
      </c>
      <c r="J77" s="76">
        <v>0</v>
      </c>
      <c r="K77" s="80">
        <f t="shared" si="7"/>
        <v>0</v>
      </c>
      <c r="L77" s="105"/>
    </row>
    <row r="78" spans="1:12" ht="12.75">
      <c r="A78" s="106"/>
      <c r="B78" s="107"/>
      <c r="C78" s="107"/>
      <c r="D78" s="130"/>
      <c r="E78" s="71"/>
      <c r="F78" s="79"/>
      <c r="G78" s="79"/>
      <c r="H78" s="79"/>
      <c r="I78" s="79"/>
      <c r="J78" s="79"/>
      <c r="K78" s="80"/>
      <c r="L78" s="105"/>
    </row>
    <row r="79" spans="1:12" ht="12.75">
      <c r="A79" s="106"/>
      <c r="B79" s="126" t="s">
        <v>230</v>
      </c>
      <c r="C79" s="107"/>
      <c r="D79" s="107"/>
      <c r="E79" s="70" t="s">
        <v>268</v>
      </c>
      <c r="F79" s="83">
        <v>0</v>
      </c>
      <c r="G79" s="83">
        <v>0</v>
      </c>
      <c r="H79" s="83">
        <v>0</v>
      </c>
      <c r="I79" s="83">
        <v>0</v>
      </c>
      <c r="J79" s="83">
        <v>0</v>
      </c>
      <c r="K79" s="82">
        <f>SUM(F79:J79)</f>
        <v>0</v>
      </c>
      <c r="L79" s="105"/>
    </row>
    <row r="80" spans="1:12" ht="12.75">
      <c r="A80" s="106"/>
      <c r="B80" s="126"/>
      <c r="C80" s="107"/>
      <c r="D80" s="107"/>
      <c r="E80" s="70"/>
      <c r="F80" s="131"/>
      <c r="G80" s="131"/>
      <c r="H80" s="131"/>
      <c r="I80" s="131"/>
      <c r="J80" s="131"/>
      <c r="K80" s="131"/>
      <c r="L80" s="105"/>
    </row>
    <row r="81" spans="1:12" ht="12.75">
      <c r="A81" s="132"/>
      <c r="B81" s="133"/>
      <c r="C81" s="133"/>
      <c r="D81" s="133"/>
      <c r="E81" s="134"/>
      <c r="F81" s="135"/>
      <c r="G81" s="135"/>
      <c r="H81" s="135"/>
      <c r="I81" s="135"/>
      <c r="J81" s="135"/>
      <c r="K81" s="135"/>
      <c r="L81" s="105"/>
    </row>
    <row r="82" spans="1:12" ht="12.75">
      <c r="A82" s="60" t="s">
        <v>269</v>
      </c>
      <c r="B82" s="107"/>
      <c r="C82" s="107"/>
      <c r="D82" s="107"/>
      <c r="E82" s="72"/>
      <c r="F82" s="75">
        <f aca="true" t="shared" si="8" ref="F82:K82">SUM(F63,F61,F45)</f>
        <v>0</v>
      </c>
      <c r="G82" s="75">
        <f t="shared" si="8"/>
        <v>0</v>
      </c>
      <c r="H82" s="75">
        <f t="shared" si="8"/>
        <v>0</v>
      </c>
      <c r="I82" s="75">
        <f t="shared" si="8"/>
        <v>0</v>
      </c>
      <c r="J82" s="75">
        <f t="shared" si="8"/>
        <v>0</v>
      </c>
      <c r="K82" s="75">
        <f t="shared" si="8"/>
        <v>0</v>
      </c>
      <c r="L82" s="105"/>
    </row>
    <row r="83" spans="1:12" ht="13.5" thickBot="1">
      <c r="A83" s="136"/>
      <c r="B83" s="121"/>
      <c r="C83" s="121"/>
      <c r="D83" s="121"/>
      <c r="E83" s="73"/>
      <c r="F83" s="74"/>
      <c r="G83" s="74"/>
      <c r="H83" s="74"/>
      <c r="I83" s="74"/>
      <c r="J83" s="74"/>
      <c r="K83" s="74"/>
      <c r="L83" s="105"/>
    </row>
    <row r="84" spans="6:11" ht="13.5" thickTop="1">
      <c r="F84" s="137"/>
      <c r="G84" s="137"/>
      <c r="H84" s="138"/>
      <c r="I84" s="137"/>
      <c r="J84" s="137"/>
      <c r="K84" s="138"/>
    </row>
    <row r="85" spans="1:11" ht="12.75">
      <c r="A85" s="139"/>
      <c r="B85" s="139"/>
      <c r="C85" s="139"/>
      <c r="D85" s="139"/>
      <c r="E85" s="140" t="s">
        <v>270</v>
      </c>
      <c r="F85" s="141">
        <f aca="true" t="shared" si="9" ref="F85:K85">F37-F82</f>
        <v>0</v>
      </c>
      <c r="G85" s="141">
        <f t="shared" si="9"/>
        <v>0</v>
      </c>
      <c r="H85" s="141">
        <f t="shared" si="9"/>
        <v>0</v>
      </c>
      <c r="I85" s="141">
        <f t="shared" si="9"/>
        <v>0</v>
      </c>
      <c r="J85" s="141">
        <f t="shared" si="9"/>
        <v>0</v>
      </c>
      <c r="K85" s="141">
        <f t="shared" si="9"/>
        <v>0</v>
      </c>
    </row>
  </sheetData>
  <sheetProtection/>
  <mergeCells count="12">
    <mergeCell ref="A1:L1"/>
    <mergeCell ref="F8:G9"/>
    <mergeCell ref="H8:I9"/>
    <mergeCell ref="J8:J9"/>
    <mergeCell ref="A8:D9"/>
    <mergeCell ref="E8:E9"/>
    <mergeCell ref="F41:G42"/>
    <mergeCell ref="H41:I42"/>
    <mergeCell ref="J41:J42"/>
    <mergeCell ref="A41:D42"/>
    <mergeCell ref="E41:E42"/>
    <mergeCell ref="A3:K3"/>
  </mergeCells>
  <conditionalFormatting sqref="K40">
    <cfRule type="cellIs" priority="26" dxfId="30" operator="notEqual" stopIfTrue="1">
      <formula>0</formula>
    </cfRule>
  </conditionalFormatting>
  <conditionalFormatting sqref="F40:K40">
    <cfRule type="cellIs" priority="25" dxfId="30" operator="notEqual" stopIfTrue="1">
      <formula>0</formula>
    </cfRule>
  </conditionalFormatting>
  <conditionalFormatting sqref="F40:K40">
    <cfRule type="cellIs" priority="24" dxfId="30" operator="notEqual" stopIfTrue="1">
      <formula>0</formula>
    </cfRule>
  </conditionalFormatting>
  <conditionalFormatting sqref="F40:K40">
    <cfRule type="cellIs" priority="23" dxfId="30" operator="notEqual" stopIfTrue="1">
      <formula>0</formula>
    </cfRule>
  </conditionalFormatting>
  <conditionalFormatting sqref="F85:K85">
    <cfRule type="cellIs" priority="1" dxfId="11" operator="equal" stopIfTrue="1">
      <formula>0</formula>
    </cfRule>
    <cfRule type="cellIs" priority="6" dxfId="30" operator="notEqual" stopIfTrue="1">
      <formula>0</formula>
    </cfRule>
  </conditionalFormatting>
  <printOptions/>
  <pageMargins left="0.7086614173228347" right="0.7086614173228347" top="0.7480314960629921" bottom="0.7480314960629921" header="0.31496062992125984" footer="0.31496062992125984"/>
  <pageSetup fitToHeight="4" fitToWidth="4" horizontalDpi="600" verticalDpi="600" orientation="landscape" paperSize="8" scale="68" r:id="rId1"/>
  <ignoredErrors>
    <ignoredError sqref="E14:E20 E24:E26" numberStoredAsText="1"/>
    <ignoredError sqref="E45:E46 E54:E60 E62:E64 E66:E75 E77:E80" twoDigitTextYear="1"/>
    <ignoredError sqref="E47:E53 E61 E65 E76" numberStoredAsText="1" twoDigitTextYear="1"/>
  </ignoredErrors>
</worksheet>
</file>

<file path=xl/worksheets/sheet4.xml><?xml version="1.0" encoding="utf-8"?>
<worksheet xmlns="http://schemas.openxmlformats.org/spreadsheetml/2006/main" xmlns:r="http://schemas.openxmlformats.org/officeDocument/2006/relationships">
  <dimension ref="A1:R82"/>
  <sheetViews>
    <sheetView zoomScale="80" zoomScaleNormal="80" zoomScaleSheetLayoutView="50" zoomScalePageLayoutView="0" workbookViewId="0" topLeftCell="A1">
      <selection activeCell="D37" sqref="D37"/>
    </sheetView>
  </sheetViews>
  <sheetFormatPr defaultColWidth="9.140625" defaultRowHeight="12.75"/>
  <cols>
    <col min="1" max="1" width="4.140625" style="152" customWidth="1"/>
    <col min="2" max="2" width="22.421875" style="152" customWidth="1"/>
    <col min="3" max="3" width="1.421875" style="152" customWidth="1"/>
    <col min="4" max="4" width="23.00390625" style="152" customWidth="1"/>
    <col min="5" max="5" width="10.57421875" style="153" customWidth="1"/>
    <col min="6" max="7" width="26.140625" style="152" customWidth="1"/>
    <col min="8" max="9" width="23.57421875" style="152" customWidth="1"/>
    <col min="10" max="10" width="38.421875" style="152" customWidth="1"/>
    <col min="11" max="12" width="25.00390625" style="152" customWidth="1"/>
    <col min="13" max="14" width="22.421875" style="152" customWidth="1"/>
    <col min="15" max="15" width="41.140625" style="152" customWidth="1"/>
    <col min="16" max="16" width="39.421875" style="152" customWidth="1"/>
    <col min="17" max="17" width="19.57421875" style="152" customWidth="1"/>
    <col min="18" max="18" width="18.57421875" style="152" customWidth="1"/>
    <col min="19" max="16384" width="9.140625" style="98" customWidth="1"/>
  </cols>
  <sheetData>
    <row r="1" spans="1:18" ht="18" customHeight="1" thickBot="1">
      <c r="A1" s="705" t="str">
        <f>"TABEL 2: Resultatenrekening (algemene boekhouding) over boekjaar "&amp;TITELBLAD!E15</f>
        <v>TABEL 2: Resultatenrekening (algemene boekhouding) over boekjaar 2017</v>
      </c>
      <c r="B1" s="706"/>
      <c r="C1" s="706"/>
      <c r="D1" s="706"/>
      <c r="E1" s="706"/>
      <c r="F1" s="706"/>
      <c r="G1" s="706"/>
      <c r="H1" s="706"/>
      <c r="I1" s="706"/>
      <c r="J1" s="706"/>
      <c r="K1" s="706"/>
      <c r="L1" s="707"/>
      <c r="M1" s="98"/>
      <c r="N1" s="98"/>
      <c r="O1" s="98"/>
      <c r="P1" s="98"/>
      <c r="Q1" s="98"/>
      <c r="R1" s="98"/>
    </row>
    <row r="2" spans="1:18" ht="18">
      <c r="A2" s="142"/>
      <c r="B2" s="142"/>
      <c r="C2" s="142"/>
      <c r="D2" s="142"/>
      <c r="E2" s="143"/>
      <c r="F2" s="142"/>
      <c r="G2" s="142"/>
      <c r="H2" s="142"/>
      <c r="I2" s="142"/>
      <c r="J2" s="142"/>
      <c r="K2" s="142"/>
      <c r="L2" s="142"/>
      <c r="M2" s="142"/>
      <c r="N2" s="142"/>
      <c r="O2" s="142"/>
      <c r="P2" s="142"/>
      <c r="Q2" s="142"/>
      <c r="R2" s="143"/>
    </row>
    <row r="3" spans="1:18" ht="13.5" thickBot="1">
      <c r="A3" s="144"/>
      <c r="B3" s="144"/>
      <c r="C3" s="144"/>
      <c r="D3" s="145"/>
      <c r="E3" s="146"/>
      <c r="F3" s="144"/>
      <c r="G3" s="144"/>
      <c r="H3" s="144"/>
      <c r="I3" s="144"/>
      <c r="J3" s="144"/>
      <c r="K3" s="144"/>
      <c r="L3" s="144"/>
      <c r="M3" s="144"/>
      <c r="N3" s="144"/>
      <c r="O3" s="144"/>
      <c r="P3" s="144"/>
      <c r="Q3" s="144"/>
      <c r="R3" s="144"/>
    </row>
    <row r="4" spans="1:18" ht="13.5" thickBot="1">
      <c r="A4" s="702" t="str">
        <f>"Boekjaar "&amp;TITELBLAD!E15</f>
        <v>Boekjaar 2017</v>
      </c>
      <c r="B4" s="703"/>
      <c r="C4" s="703"/>
      <c r="D4" s="703"/>
      <c r="E4" s="703"/>
      <c r="F4" s="703"/>
      <c r="G4" s="703"/>
      <c r="H4" s="703"/>
      <c r="I4" s="703"/>
      <c r="J4" s="703"/>
      <c r="K4" s="704"/>
      <c r="L4" s="147"/>
      <c r="M4" s="98"/>
      <c r="N4" s="98"/>
      <c r="O4" s="98"/>
      <c r="P4" s="98"/>
      <c r="Q4" s="98"/>
      <c r="R4" s="98"/>
    </row>
    <row r="5" spans="1:18" ht="12.75">
      <c r="A5" s="148"/>
      <c r="B5" s="148"/>
      <c r="C5" s="148"/>
      <c r="D5" s="148"/>
      <c r="E5" s="148"/>
      <c r="F5" s="148"/>
      <c r="G5" s="148"/>
      <c r="H5" s="148"/>
      <c r="I5" s="148"/>
      <c r="J5" s="148"/>
      <c r="K5" s="148"/>
      <c r="L5" s="147"/>
      <c r="M5" s="98"/>
      <c r="N5" s="98"/>
      <c r="O5" s="98"/>
      <c r="P5" s="98"/>
      <c r="Q5" s="98"/>
      <c r="R5" s="98"/>
    </row>
    <row r="6" spans="2:11" s="101" customFormat="1" ht="12.75">
      <c r="B6" s="149" t="s">
        <v>205</v>
      </c>
      <c r="C6" s="103"/>
      <c r="K6" s="103"/>
    </row>
    <row r="7" spans="2:11" s="101" customFormat="1" ht="12.75">
      <c r="B7" s="104" t="s">
        <v>414</v>
      </c>
      <c r="C7" s="103"/>
      <c r="K7" s="103"/>
    </row>
    <row r="8" spans="1:18" ht="13.5" thickBot="1">
      <c r="A8" s="150"/>
      <c r="B8" s="150"/>
      <c r="C8" s="150"/>
      <c r="D8" s="150"/>
      <c r="E8" s="151"/>
      <c r="F8" s="150"/>
      <c r="G8" s="150"/>
      <c r="H8" s="150"/>
      <c r="I8" s="150"/>
      <c r="J8" s="150"/>
      <c r="K8" s="150"/>
      <c r="L8" s="150"/>
      <c r="M8" s="150"/>
      <c r="N8" s="150"/>
      <c r="O8" s="150"/>
      <c r="P8" s="150"/>
      <c r="Q8" s="150"/>
      <c r="R8" s="150"/>
    </row>
    <row r="9" spans="1:18" ht="13.5" thickTop="1">
      <c r="A9" s="713" t="s">
        <v>275</v>
      </c>
      <c r="B9" s="714"/>
      <c r="C9" s="714"/>
      <c r="D9" s="715"/>
      <c r="E9" s="721" t="s">
        <v>25</v>
      </c>
      <c r="F9" s="688" t="s">
        <v>273</v>
      </c>
      <c r="G9" s="711"/>
      <c r="H9" s="711"/>
      <c r="I9" s="711"/>
      <c r="J9" s="689"/>
      <c r="K9" s="688" t="s">
        <v>274</v>
      </c>
      <c r="L9" s="711"/>
      <c r="M9" s="711"/>
      <c r="N9" s="711"/>
      <c r="O9" s="689"/>
      <c r="P9" s="692" t="s">
        <v>207</v>
      </c>
      <c r="Q9" s="692" t="s">
        <v>23</v>
      </c>
      <c r="R9" s="154"/>
    </row>
    <row r="10" spans="1:18" ht="12.75">
      <c r="A10" s="716"/>
      <c r="B10" s="717"/>
      <c r="C10" s="717"/>
      <c r="D10" s="718"/>
      <c r="E10" s="722"/>
      <c r="F10" s="690"/>
      <c r="G10" s="712"/>
      <c r="H10" s="712"/>
      <c r="I10" s="712"/>
      <c r="J10" s="691"/>
      <c r="K10" s="690"/>
      <c r="L10" s="712"/>
      <c r="M10" s="712"/>
      <c r="N10" s="712"/>
      <c r="O10" s="691"/>
      <c r="P10" s="693"/>
      <c r="Q10" s="693"/>
      <c r="R10" s="154"/>
    </row>
    <row r="11" spans="1:18" ht="17.25" customHeight="1">
      <c r="A11" s="536"/>
      <c r="B11" s="537"/>
      <c r="C11" s="537"/>
      <c r="D11" s="537"/>
      <c r="E11" s="538"/>
      <c r="F11" s="708" t="s">
        <v>206</v>
      </c>
      <c r="G11" s="709"/>
      <c r="H11" s="709"/>
      <c r="I11" s="710"/>
      <c r="J11" s="521" t="s">
        <v>207</v>
      </c>
      <c r="K11" s="708" t="s">
        <v>206</v>
      </c>
      <c r="L11" s="709"/>
      <c r="M11" s="709"/>
      <c r="N11" s="710"/>
      <c r="O11" s="522" t="s">
        <v>207</v>
      </c>
      <c r="P11" s="524"/>
      <c r="Q11" s="524"/>
      <c r="R11" s="154"/>
    </row>
    <row r="12" spans="1:18" ht="45" customHeight="1">
      <c r="A12" s="155"/>
      <c r="B12" s="156"/>
      <c r="C12" s="157"/>
      <c r="D12" s="157"/>
      <c r="E12" s="158"/>
      <c r="F12" s="159" t="s">
        <v>455</v>
      </c>
      <c r="G12" s="159" t="s">
        <v>276</v>
      </c>
      <c r="H12" s="159" t="s">
        <v>277</v>
      </c>
      <c r="I12" s="159" t="s">
        <v>375</v>
      </c>
      <c r="J12" s="159"/>
      <c r="K12" s="159" t="s">
        <v>455</v>
      </c>
      <c r="L12" s="159" t="s">
        <v>276</v>
      </c>
      <c r="M12" s="159" t="s">
        <v>277</v>
      </c>
      <c r="N12" s="159" t="s">
        <v>375</v>
      </c>
      <c r="O12" s="159"/>
      <c r="P12" s="160"/>
      <c r="Q12" s="160"/>
      <c r="R12" s="154"/>
    </row>
    <row r="13" spans="1:18" ht="12.75">
      <c r="A13" s="155"/>
      <c r="B13" s="156"/>
      <c r="C13" s="157"/>
      <c r="D13" s="157"/>
      <c r="E13" s="158"/>
      <c r="F13" s="161"/>
      <c r="G13" s="161"/>
      <c r="H13" s="161"/>
      <c r="I13" s="161"/>
      <c r="J13" s="161"/>
      <c r="K13" s="161"/>
      <c r="L13" s="161"/>
      <c r="M13" s="161"/>
      <c r="N13" s="161"/>
      <c r="O13" s="161"/>
      <c r="P13" s="161"/>
      <c r="Q13" s="161"/>
      <c r="R13" s="154"/>
    </row>
    <row r="14" spans="1:18" ht="12.75">
      <c r="A14" s="162"/>
      <c r="B14" s="163"/>
      <c r="C14" s="163"/>
      <c r="D14" s="163"/>
      <c r="E14" s="164"/>
      <c r="F14" s="165"/>
      <c r="G14" s="165"/>
      <c r="H14" s="165"/>
      <c r="I14" s="165"/>
      <c r="J14" s="165"/>
      <c r="K14" s="165"/>
      <c r="L14" s="165"/>
      <c r="M14" s="165"/>
      <c r="N14" s="165"/>
      <c r="O14" s="165"/>
      <c r="P14" s="165"/>
      <c r="Q14" s="165"/>
      <c r="R14" s="154"/>
    </row>
    <row r="15" spans="1:18" ht="12.75">
      <c r="A15" s="166" t="s">
        <v>278</v>
      </c>
      <c r="B15" s="167"/>
      <c r="C15" s="167"/>
      <c r="D15" s="167"/>
      <c r="E15" s="168" t="s">
        <v>279</v>
      </c>
      <c r="F15" s="169">
        <f aca="true" t="shared" si="0" ref="F15:Q15">SUM(F17,F20,F21,F22)</f>
        <v>0</v>
      </c>
      <c r="G15" s="169">
        <f t="shared" si="0"/>
        <v>0</v>
      </c>
      <c r="H15" s="169">
        <f t="shared" si="0"/>
        <v>0</v>
      </c>
      <c r="I15" s="169">
        <f>SUM(I17,I20,I21,I22)</f>
        <v>0</v>
      </c>
      <c r="J15" s="169">
        <f>SUM(J17,J20,J21,J22)</f>
        <v>0</v>
      </c>
      <c r="K15" s="169">
        <f t="shared" si="0"/>
        <v>0</v>
      </c>
      <c r="L15" s="169">
        <f t="shared" si="0"/>
        <v>0</v>
      </c>
      <c r="M15" s="169">
        <f t="shared" si="0"/>
        <v>0</v>
      </c>
      <c r="N15" s="169">
        <f>SUM(N17,N20,N21,N22)</f>
        <v>0</v>
      </c>
      <c r="O15" s="169">
        <f>SUM(O17,O20,O21,O22)</f>
        <v>0</v>
      </c>
      <c r="P15" s="169">
        <f t="shared" si="0"/>
        <v>0</v>
      </c>
      <c r="Q15" s="169">
        <f t="shared" si="0"/>
        <v>0</v>
      </c>
      <c r="R15" s="170"/>
    </row>
    <row r="16" spans="1:18" ht="12.75">
      <c r="A16" s="171"/>
      <c r="B16" s="172"/>
      <c r="C16" s="172"/>
      <c r="D16" s="172"/>
      <c r="E16" s="173"/>
      <c r="F16" s="174"/>
      <c r="G16" s="174"/>
      <c r="H16" s="174"/>
      <c r="I16" s="174"/>
      <c r="J16" s="174"/>
      <c r="K16" s="174"/>
      <c r="L16" s="174"/>
      <c r="M16" s="174"/>
      <c r="N16" s="174"/>
      <c r="O16" s="174"/>
      <c r="P16" s="174"/>
      <c r="Q16" s="175"/>
      <c r="R16" s="170"/>
    </row>
    <row r="17" spans="1:18" ht="12.75">
      <c r="A17" s="176"/>
      <c r="B17" s="172" t="s">
        <v>280</v>
      </c>
      <c r="C17" s="172"/>
      <c r="D17" s="172"/>
      <c r="E17" s="173">
        <v>70</v>
      </c>
      <c r="F17" s="76">
        <v>0</v>
      </c>
      <c r="G17" s="76">
        <v>0</v>
      </c>
      <c r="H17" s="76">
        <v>0</v>
      </c>
      <c r="I17" s="76">
        <v>0</v>
      </c>
      <c r="J17" s="76">
        <v>0</v>
      </c>
      <c r="K17" s="76">
        <v>0</v>
      </c>
      <c r="L17" s="76">
        <v>0</v>
      </c>
      <c r="M17" s="76">
        <v>0</v>
      </c>
      <c r="N17" s="76">
        <v>0</v>
      </c>
      <c r="O17" s="76">
        <v>0</v>
      </c>
      <c r="P17" s="76">
        <v>0</v>
      </c>
      <c r="Q17" s="174">
        <f>SUM(F17:P17)</f>
        <v>0</v>
      </c>
      <c r="R17" s="170"/>
    </row>
    <row r="18" spans="1:18" ht="12.75">
      <c r="A18" s="176"/>
      <c r="B18" s="177" t="s">
        <v>281</v>
      </c>
      <c r="C18" s="172"/>
      <c r="D18" s="172"/>
      <c r="E18" s="173"/>
      <c r="F18" s="174"/>
      <c r="G18" s="174"/>
      <c r="H18" s="174"/>
      <c r="I18" s="174"/>
      <c r="J18" s="174"/>
      <c r="K18" s="174"/>
      <c r="L18" s="174"/>
      <c r="M18" s="174"/>
      <c r="N18" s="174"/>
      <c r="O18" s="174"/>
      <c r="P18" s="174"/>
      <c r="Q18" s="174"/>
      <c r="R18" s="170"/>
    </row>
    <row r="19" spans="1:18" ht="12.75">
      <c r="A19" s="176"/>
      <c r="B19" s="172" t="s">
        <v>282</v>
      </c>
      <c r="C19" s="172"/>
      <c r="D19" s="172"/>
      <c r="E19" s="173"/>
      <c r="F19" s="174"/>
      <c r="G19" s="174"/>
      <c r="H19" s="174"/>
      <c r="I19" s="174"/>
      <c r="J19" s="174"/>
      <c r="K19" s="174"/>
      <c r="L19" s="174"/>
      <c r="M19" s="174"/>
      <c r="N19" s="174"/>
      <c r="O19" s="174"/>
      <c r="P19" s="174"/>
      <c r="Q19" s="174"/>
      <c r="R19" s="170"/>
    </row>
    <row r="20" spans="1:18" ht="12.75">
      <c r="A20" s="176"/>
      <c r="B20" s="177" t="s">
        <v>283</v>
      </c>
      <c r="C20" s="172"/>
      <c r="D20" s="172"/>
      <c r="E20" s="173">
        <v>71</v>
      </c>
      <c r="F20" s="76">
        <v>0</v>
      </c>
      <c r="G20" s="76">
        <v>0</v>
      </c>
      <c r="H20" s="76">
        <v>0</v>
      </c>
      <c r="I20" s="76">
        <v>0</v>
      </c>
      <c r="J20" s="76">
        <v>0</v>
      </c>
      <c r="K20" s="76">
        <v>0</v>
      </c>
      <c r="L20" s="76">
        <v>0</v>
      </c>
      <c r="M20" s="76">
        <v>0</v>
      </c>
      <c r="N20" s="76">
        <v>0</v>
      </c>
      <c r="O20" s="76">
        <v>0</v>
      </c>
      <c r="P20" s="76">
        <v>0</v>
      </c>
      <c r="Q20" s="174">
        <f>SUM(F20:P20)</f>
        <v>0</v>
      </c>
      <c r="R20" s="170"/>
    </row>
    <row r="21" spans="1:18" ht="12.75">
      <c r="A21" s="176"/>
      <c r="B21" s="172" t="s">
        <v>284</v>
      </c>
      <c r="C21" s="172"/>
      <c r="D21" s="172"/>
      <c r="E21" s="173">
        <v>72</v>
      </c>
      <c r="F21" s="76">
        <v>0</v>
      </c>
      <c r="G21" s="76">
        <v>0</v>
      </c>
      <c r="H21" s="76">
        <v>0</v>
      </c>
      <c r="I21" s="76">
        <v>0</v>
      </c>
      <c r="J21" s="76">
        <v>0</v>
      </c>
      <c r="K21" s="76">
        <v>0</v>
      </c>
      <c r="L21" s="76">
        <v>0</v>
      </c>
      <c r="M21" s="76">
        <v>0</v>
      </c>
      <c r="N21" s="76">
        <v>0</v>
      </c>
      <c r="O21" s="76">
        <v>0</v>
      </c>
      <c r="P21" s="76">
        <v>0</v>
      </c>
      <c r="Q21" s="174">
        <f>SUM(F21:P21)</f>
        <v>0</v>
      </c>
      <c r="R21" s="170"/>
    </row>
    <row r="22" spans="1:18" ht="12.75">
      <c r="A22" s="176"/>
      <c r="B22" s="172" t="s">
        <v>285</v>
      </c>
      <c r="C22" s="177"/>
      <c r="D22" s="172"/>
      <c r="E22" s="173">
        <v>74</v>
      </c>
      <c r="F22" s="76">
        <v>0</v>
      </c>
      <c r="G22" s="76">
        <v>0</v>
      </c>
      <c r="H22" s="76">
        <v>0</v>
      </c>
      <c r="I22" s="76">
        <v>0</v>
      </c>
      <c r="J22" s="76">
        <v>0</v>
      </c>
      <c r="K22" s="76">
        <v>0</v>
      </c>
      <c r="L22" s="76">
        <v>0</v>
      </c>
      <c r="M22" s="76">
        <v>0</v>
      </c>
      <c r="N22" s="76">
        <v>0</v>
      </c>
      <c r="O22" s="76">
        <v>0</v>
      </c>
      <c r="P22" s="76">
        <v>0</v>
      </c>
      <c r="Q22" s="174">
        <f>SUM(F22:P22)</f>
        <v>0</v>
      </c>
      <c r="R22" s="170"/>
    </row>
    <row r="23" spans="1:18" ht="12.75">
      <c r="A23" s="176"/>
      <c r="B23" s="177"/>
      <c r="C23" s="172"/>
      <c r="D23" s="172"/>
      <c r="E23" s="173"/>
      <c r="F23" s="174"/>
      <c r="G23" s="174"/>
      <c r="H23" s="174"/>
      <c r="I23" s="174"/>
      <c r="J23" s="174"/>
      <c r="K23" s="174"/>
      <c r="L23" s="174"/>
      <c r="M23" s="174"/>
      <c r="N23" s="174"/>
      <c r="O23" s="174"/>
      <c r="P23" s="174"/>
      <c r="Q23" s="174"/>
      <c r="R23" s="170"/>
    </row>
    <row r="24" spans="1:18" ht="12.75">
      <c r="A24" s="178" t="s">
        <v>286</v>
      </c>
      <c r="B24" s="179"/>
      <c r="C24" s="167"/>
      <c r="D24" s="167"/>
      <c r="E24" s="168">
        <v>75</v>
      </c>
      <c r="F24" s="86">
        <v>0</v>
      </c>
      <c r="G24" s="86">
        <v>0</v>
      </c>
      <c r="H24" s="86">
        <v>0</v>
      </c>
      <c r="I24" s="86">
        <v>0</v>
      </c>
      <c r="J24" s="86">
        <v>0</v>
      </c>
      <c r="K24" s="86">
        <v>0</v>
      </c>
      <c r="L24" s="86">
        <v>0</v>
      </c>
      <c r="M24" s="86">
        <v>0</v>
      </c>
      <c r="N24" s="86">
        <v>0</v>
      </c>
      <c r="O24" s="86">
        <v>0</v>
      </c>
      <c r="P24" s="86">
        <v>0</v>
      </c>
      <c r="Q24" s="169">
        <f>SUM(F24:P24)</f>
        <v>0</v>
      </c>
      <c r="R24" s="170"/>
    </row>
    <row r="25" spans="1:18" ht="12.75">
      <c r="A25" s="180"/>
      <c r="B25" s="181"/>
      <c r="C25" s="182"/>
      <c r="D25" s="182"/>
      <c r="E25" s="183"/>
      <c r="F25" s="184"/>
      <c r="G25" s="184"/>
      <c r="H25" s="184"/>
      <c r="I25" s="184"/>
      <c r="J25" s="184"/>
      <c r="K25" s="184"/>
      <c r="L25" s="184"/>
      <c r="M25" s="184"/>
      <c r="N25" s="184"/>
      <c r="O25" s="184"/>
      <c r="P25" s="184"/>
      <c r="Q25" s="169"/>
      <c r="R25" s="170"/>
    </row>
    <row r="26" spans="1:18" ht="12.75">
      <c r="A26" s="178" t="s">
        <v>287</v>
      </c>
      <c r="B26" s="185"/>
      <c r="C26" s="167"/>
      <c r="D26" s="167"/>
      <c r="E26" s="168">
        <v>76</v>
      </c>
      <c r="F26" s="86">
        <v>0</v>
      </c>
      <c r="G26" s="86">
        <v>0</v>
      </c>
      <c r="H26" s="86">
        <v>0</v>
      </c>
      <c r="I26" s="86">
        <v>0</v>
      </c>
      <c r="J26" s="86">
        <v>0</v>
      </c>
      <c r="K26" s="86">
        <v>0</v>
      </c>
      <c r="L26" s="86">
        <v>0</v>
      </c>
      <c r="M26" s="86">
        <v>0</v>
      </c>
      <c r="N26" s="86">
        <v>0</v>
      </c>
      <c r="O26" s="86">
        <v>0</v>
      </c>
      <c r="P26" s="86">
        <v>0</v>
      </c>
      <c r="Q26" s="169">
        <f>SUM(F26:P26)</f>
        <v>0</v>
      </c>
      <c r="R26" s="170"/>
    </row>
    <row r="27" spans="1:18" ht="12.75">
      <c r="A27" s="176"/>
      <c r="B27" s="172"/>
      <c r="C27" s="172"/>
      <c r="D27" s="172"/>
      <c r="E27" s="173"/>
      <c r="F27" s="174"/>
      <c r="G27" s="174"/>
      <c r="H27" s="174"/>
      <c r="I27" s="174"/>
      <c r="J27" s="174"/>
      <c r="K27" s="174"/>
      <c r="L27" s="174"/>
      <c r="M27" s="174"/>
      <c r="N27" s="174"/>
      <c r="O27" s="174"/>
      <c r="P27" s="174"/>
      <c r="Q27" s="174"/>
      <c r="R27" s="170"/>
    </row>
    <row r="28" spans="1:18" ht="12.75">
      <c r="A28" s="178" t="s">
        <v>288</v>
      </c>
      <c r="B28" s="167"/>
      <c r="C28" s="167"/>
      <c r="D28" s="167"/>
      <c r="E28" s="168"/>
      <c r="F28" s="169"/>
      <c r="G28" s="169"/>
      <c r="H28" s="169"/>
      <c r="I28" s="169"/>
      <c r="J28" s="169"/>
      <c r="K28" s="169"/>
      <c r="L28" s="169"/>
      <c r="M28" s="169"/>
      <c r="N28" s="169"/>
      <c r="O28" s="169"/>
      <c r="P28" s="169"/>
      <c r="Q28" s="169"/>
      <c r="R28" s="170"/>
    </row>
    <row r="29" spans="1:18" ht="12.75">
      <c r="A29" s="178" t="s">
        <v>289</v>
      </c>
      <c r="B29" s="167"/>
      <c r="C29" s="167"/>
      <c r="D29" s="167"/>
      <c r="E29" s="168">
        <v>780</v>
      </c>
      <c r="F29" s="86">
        <v>0</v>
      </c>
      <c r="G29" s="86">
        <v>0</v>
      </c>
      <c r="H29" s="86">
        <v>0</v>
      </c>
      <c r="I29" s="86">
        <v>0</v>
      </c>
      <c r="J29" s="86">
        <v>0</v>
      </c>
      <c r="K29" s="86">
        <v>0</v>
      </c>
      <c r="L29" s="86">
        <v>0</v>
      </c>
      <c r="M29" s="86">
        <v>0</v>
      </c>
      <c r="N29" s="86">
        <v>0</v>
      </c>
      <c r="O29" s="86">
        <v>0</v>
      </c>
      <c r="P29" s="86">
        <v>0</v>
      </c>
      <c r="Q29" s="169">
        <f>SUM(F29:P29)</f>
        <v>0</v>
      </c>
      <c r="R29" s="170"/>
    </row>
    <row r="30" spans="1:18" ht="12.75">
      <c r="A30" s="180"/>
      <c r="B30" s="182"/>
      <c r="C30" s="182"/>
      <c r="D30" s="182"/>
      <c r="E30" s="183"/>
      <c r="F30" s="184"/>
      <c r="G30" s="184"/>
      <c r="H30" s="184"/>
      <c r="I30" s="184"/>
      <c r="J30" s="184"/>
      <c r="K30" s="184"/>
      <c r="L30" s="184"/>
      <c r="M30" s="184"/>
      <c r="N30" s="184"/>
      <c r="O30" s="184"/>
      <c r="P30" s="184"/>
      <c r="Q30" s="169"/>
      <c r="R30" s="170"/>
    </row>
    <row r="31" spans="1:18" ht="12.75">
      <c r="A31" s="178" t="s">
        <v>290</v>
      </c>
      <c r="B31" s="167"/>
      <c r="C31" s="167"/>
      <c r="D31" s="167"/>
      <c r="E31" s="168"/>
      <c r="F31" s="169"/>
      <c r="G31" s="169"/>
      <c r="H31" s="169"/>
      <c r="I31" s="169"/>
      <c r="J31" s="169"/>
      <c r="K31" s="169"/>
      <c r="L31" s="169"/>
      <c r="M31" s="169"/>
      <c r="N31" s="169"/>
      <c r="O31" s="169"/>
      <c r="P31" s="169"/>
      <c r="Q31" s="169"/>
      <c r="R31" s="154"/>
    </row>
    <row r="32" spans="1:18" ht="12.75">
      <c r="A32" s="178"/>
      <c r="B32" s="167" t="s">
        <v>291</v>
      </c>
      <c r="C32" s="167"/>
      <c r="D32" s="167"/>
      <c r="E32" s="168">
        <v>77</v>
      </c>
      <c r="F32" s="86">
        <v>0</v>
      </c>
      <c r="G32" s="86">
        <v>0</v>
      </c>
      <c r="H32" s="86">
        <v>0</v>
      </c>
      <c r="I32" s="86">
        <v>0</v>
      </c>
      <c r="J32" s="86">
        <v>0</v>
      </c>
      <c r="K32" s="86">
        <v>0</v>
      </c>
      <c r="L32" s="86">
        <v>0</v>
      </c>
      <c r="M32" s="86">
        <v>0</v>
      </c>
      <c r="N32" s="86">
        <v>0</v>
      </c>
      <c r="O32" s="86">
        <v>0</v>
      </c>
      <c r="P32" s="86">
        <v>0</v>
      </c>
      <c r="Q32" s="169">
        <f>SUM(F32:P32)</f>
        <v>0</v>
      </c>
      <c r="R32" s="170"/>
    </row>
    <row r="33" spans="1:18" ht="12.75">
      <c r="A33" s="180"/>
      <c r="B33" s="182"/>
      <c r="C33" s="182"/>
      <c r="D33" s="182"/>
      <c r="E33" s="183"/>
      <c r="F33" s="184"/>
      <c r="G33" s="184"/>
      <c r="H33" s="184"/>
      <c r="I33" s="184"/>
      <c r="J33" s="184"/>
      <c r="K33" s="184"/>
      <c r="L33" s="184"/>
      <c r="M33" s="184"/>
      <c r="N33" s="184"/>
      <c r="O33" s="184"/>
      <c r="P33" s="184"/>
      <c r="Q33" s="169"/>
      <c r="R33" s="154"/>
    </row>
    <row r="34" spans="1:18" ht="12.75">
      <c r="A34" s="178" t="s">
        <v>292</v>
      </c>
      <c r="B34" s="167"/>
      <c r="C34" s="179"/>
      <c r="D34" s="167"/>
      <c r="E34" s="168"/>
      <c r="F34" s="86">
        <v>0</v>
      </c>
      <c r="G34" s="86">
        <v>0</v>
      </c>
      <c r="H34" s="86">
        <v>0</v>
      </c>
      <c r="I34" s="86">
        <v>0</v>
      </c>
      <c r="J34" s="86">
        <v>0</v>
      </c>
      <c r="K34" s="86">
        <v>0</v>
      </c>
      <c r="L34" s="86">
        <v>0</v>
      </c>
      <c r="M34" s="86">
        <v>0</v>
      </c>
      <c r="N34" s="86">
        <v>0</v>
      </c>
      <c r="O34" s="86">
        <v>0</v>
      </c>
      <c r="P34" s="86">
        <v>0</v>
      </c>
      <c r="Q34" s="169">
        <f>SUM(F34:P34)</f>
        <v>0</v>
      </c>
      <c r="R34" s="170"/>
    </row>
    <row r="35" spans="1:18" ht="12.75">
      <c r="A35" s="176"/>
      <c r="B35" s="172"/>
      <c r="C35" s="172"/>
      <c r="D35" s="172"/>
      <c r="E35" s="173"/>
      <c r="F35" s="186"/>
      <c r="G35" s="186"/>
      <c r="H35" s="186"/>
      <c r="I35" s="186"/>
      <c r="J35" s="186"/>
      <c r="K35" s="186"/>
      <c r="L35" s="186"/>
      <c r="M35" s="186"/>
      <c r="N35" s="186"/>
      <c r="O35" s="186"/>
      <c r="P35" s="186"/>
      <c r="Q35" s="186"/>
      <c r="R35" s="170"/>
    </row>
    <row r="36" spans="1:18" ht="15.75">
      <c r="A36" s="187"/>
      <c r="B36" s="188"/>
      <c r="C36" s="188"/>
      <c r="D36" s="189"/>
      <c r="E36" s="190"/>
      <c r="F36" s="191"/>
      <c r="G36" s="191"/>
      <c r="H36" s="191"/>
      <c r="I36" s="191"/>
      <c r="J36" s="191"/>
      <c r="K36" s="191"/>
      <c r="L36" s="191"/>
      <c r="M36" s="191"/>
      <c r="N36" s="191"/>
      <c r="O36" s="191"/>
      <c r="P36" s="191"/>
      <c r="Q36" s="191"/>
      <c r="R36" s="170"/>
    </row>
    <row r="37" spans="1:18" ht="15">
      <c r="A37" s="192"/>
      <c r="B37" s="193"/>
      <c r="C37" s="193"/>
      <c r="D37" s="194" t="s">
        <v>23</v>
      </c>
      <c r="E37" s="195"/>
      <c r="F37" s="196">
        <f aca="true" t="shared" si="1" ref="F37:Q37">SUM(F15,F24,F26,F29,F32,F34)</f>
        <v>0</v>
      </c>
      <c r="G37" s="196">
        <f t="shared" si="1"/>
        <v>0</v>
      </c>
      <c r="H37" s="196">
        <f t="shared" si="1"/>
        <v>0</v>
      </c>
      <c r="I37" s="196">
        <f>SUM(I15,I24,I26,I29,I32,I34)</f>
        <v>0</v>
      </c>
      <c r="J37" s="196">
        <f>SUM(J15,J24,J26,J29,J32,J34)</f>
        <v>0</v>
      </c>
      <c r="K37" s="196">
        <f t="shared" si="1"/>
        <v>0</v>
      </c>
      <c r="L37" s="196">
        <f t="shared" si="1"/>
        <v>0</v>
      </c>
      <c r="M37" s="196">
        <f t="shared" si="1"/>
        <v>0</v>
      </c>
      <c r="N37" s="196">
        <f>SUM(N15,N24,N26,N29,N32,N34)</f>
        <v>0</v>
      </c>
      <c r="O37" s="196">
        <f>SUM(O15,O24,O26,O29,O32,O34)</f>
        <v>0</v>
      </c>
      <c r="P37" s="196">
        <f t="shared" si="1"/>
        <v>0</v>
      </c>
      <c r="Q37" s="196">
        <f t="shared" si="1"/>
        <v>0</v>
      </c>
      <c r="R37" s="170"/>
    </row>
    <row r="38" spans="1:18" ht="16.5" thickBot="1">
      <c r="A38" s="197"/>
      <c r="B38" s="198"/>
      <c r="C38" s="198"/>
      <c r="D38" s="199"/>
      <c r="E38" s="200"/>
      <c r="F38" s="201"/>
      <c r="G38" s="201"/>
      <c r="H38" s="201"/>
      <c r="I38" s="201"/>
      <c r="J38" s="201"/>
      <c r="K38" s="201"/>
      <c r="L38" s="201"/>
      <c r="M38" s="201"/>
      <c r="N38" s="201"/>
      <c r="O38" s="201"/>
      <c r="P38" s="201"/>
      <c r="Q38" s="201"/>
      <c r="R38" s="154"/>
    </row>
    <row r="39" spans="1:18" ht="13.5" thickTop="1">
      <c r="A39" s="202"/>
      <c r="B39" s="203"/>
      <c r="C39" s="203"/>
      <c r="D39" s="203"/>
      <c r="E39" s="204"/>
      <c r="F39" s="205"/>
      <c r="G39" s="205"/>
      <c r="H39" s="205"/>
      <c r="I39" s="205"/>
      <c r="J39" s="205"/>
      <c r="K39" s="205"/>
      <c r="L39" s="205"/>
      <c r="M39" s="205"/>
      <c r="N39" s="205"/>
      <c r="O39" s="205"/>
      <c r="P39" s="205"/>
      <c r="Q39" s="203"/>
      <c r="R39" s="154"/>
    </row>
    <row r="40" spans="1:18" ht="13.5" thickBot="1">
      <c r="A40" s="202"/>
      <c r="B40" s="203"/>
      <c r="C40" s="203"/>
      <c r="D40" s="203"/>
      <c r="E40" s="204"/>
      <c r="F40" s="205"/>
      <c r="G40" s="205"/>
      <c r="H40" s="205"/>
      <c r="I40" s="205"/>
      <c r="J40" s="205"/>
      <c r="K40" s="205"/>
      <c r="L40" s="205"/>
      <c r="M40" s="205"/>
      <c r="N40" s="205"/>
      <c r="O40" s="205"/>
      <c r="P40" s="205"/>
      <c r="Q40" s="203"/>
      <c r="R40" s="154"/>
    </row>
    <row r="41" spans="1:18" ht="13.5" thickTop="1">
      <c r="A41" s="713" t="s">
        <v>293</v>
      </c>
      <c r="B41" s="714"/>
      <c r="C41" s="714"/>
      <c r="D41" s="715"/>
      <c r="E41" s="719" t="s">
        <v>25</v>
      </c>
      <c r="F41" s="688" t="s">
        <v>273</v>
      </c>
      <c r="G41" s="711"/>
      <c r="H41" s="711"/>
      <c r="I41" s="711"/>
      <c r="J41" s="689"/>
      <c r="K41" s="688" t="s">
        <v>274</v>
      </c>
      <c r="L41" s="711"/>
      <c r="M41" s="711"/>
      <c r="N41" s="711"/>
      <c r="O41" s="689"/>
      <c r="P41" s="692" t="s">
        <v>207</v>
      </c>
      <c r="Q41" s="692" t="s">
        <v>23</v>
      </c>
      <c r="R41" s="154"/>
    </row>
    <row r="42" spans="1:18" ht="12.75">
      <c r="A42" s="716"/>
      <c r="B42" s="717"/>
      <c r="C42" s="717"/>
      <c r="D42" s="718"/>
      <c r="E42" s="720"/>
      <c r="F42" s="690"/>
      <c r="G42" s="712"/>
      <c r="H42" s="712"/>
      <c r="I42" s="712"/>
      <c r="J42" s="691"/>
      <c r="K42" s="690"/>
      <c r="L42" s="712"/>
      <c r="M42" s="712"/>
      <c r="N42" s="712"/>
      <c r="O42" s="691"/>
      <c r="P42" s="693"/>
      <c r="Q42" s="693"/>
      <c r="R42" s="154"/>
    </row>
    <row r="43" spans="1:18" ht="12.75">
      <c r="A43" s="536"/>
      <c r="B43" s="537"/>
      <c r="C43" s="537"/>
      <c r="D43" s="537"/>
      <c r="E43" s="168"/>
      <c r="F43" s="708" t="s">
        <v>206</v>
      </c>
      <c r="G43" s="709"/>
      <c r="H43" s="709"/>
      <c r="I43" s="710"/>
      <c r="J43" s="521" t="s">
        <v>207</v>
      </c>
      <c r="K43" s="708" t="s">
        <v>206</v>
      </c>
      <c r="L43" s="709"/>
      <c r="M43" s="709"/>
      <c r="N43" s="710"/>
      <c r="O43" s="522" t="s">
        <v>207</v>
      </c>
      <c r="P43" s="524"/>
      <c r="Q43" s="524"/>
      <c r="R43" s="154"/>
    </row>
    <row r="44" spans="1:18" ht="51" customHeight="1">
      <c r="A44" s="155"/>
      <c r="B44" s="156"/>
      <c r="C44" s="157"/>
      <c r="D44" s="157"/>
      <c r="E44" s="158"/>
      <c r="F44" s="159" t="s">
        <v>455</v>
      </c>
      <c r="G44" s="159" t="s">
        <v>276</v>
      </c>
      <c r="H44" s="159" t="s">
        <v>277</v>
      </c>
      <c r="I44" s="159" t="s">
        <v>375</v>
      </c>
      <c r="J44" s="159"/>
      <c r="K44" s="159" t="s">
        <v>455</v>
      </c>
      <c r="L44" s="159" t="s">
        <v>276</v>
      </c>
      <c r="M44" s="159" t="s">
        <v>277</v>
      </c>
      <c r="N44" s="159" t="s">
        <v>375</v>
      </c>
      <c r="O44" s="159"/>
      <c r="P44" s="160"/>
      <c r="Q44" s="160"/>
      <c r="R44" s="154"/>
    </row>
    <row r="45" spans="1:18" ht="12.75">
      <c r="A45" s="155"/>
      <c r="B45" s="156"/>
      <c r="C45" s="157"/>
      <c r="D45" s="157"/>
      <c r="E45" s="158"/>
      <c r="F45" s="161"/>
      <c r="G45" s="161"/>
      <c r="H45" s="161"/>
      <c r="I45" s="161"/>
      <c r="J45" s="161"/>
      <c r="K45" s="161"/>
      <c r="L45" s="161"/>
      <c r="M45" s="161"/>
      <c r="N45" s="161"/>
      <c r="O45" s="161"/>
      <c r="P45" s="161"/>
      <c r="Q45" s="161"/>
      <c r="R45" s="154"/>
    </row>
    <row r="46" spans="1:18" ht="12.75">
      <c r="A46" s="162"/>
      <c r="B46" s="163"/>
      <c r="C46" s="163"/>
      <c r="D46" s="163"/>
      <c r="E46" s="164"/>
      <c r="F46" s="165"/>
      <c r="G46" s="165"/>
      <c r="H46" s="165"/>
      <c r="I46" s="165"/>
      <c r="J46" s="165"/>
      <c r="K46" s="165"/>
      <c r="L46" s="165"/>
      <c r="M46" s="165"/>
      <c r="N46" s="165"/>
      <c r="O46" s="165"/>
      <c r="P46" s="165"/>
      <c r="Q46" s="165"/>
      <c r="R46" s="154"/>
    </row>
    <row r="47" spans="1:18" ht="12.75">
      <c r="A47" s="166" t="s">
        <v>294</v>
      </c>
      <c r="B47" s="167"/>
      <c r="C47" s="167"/>
      <c r="D47" s="167"/>
      <c r="E47" s="168" t="s">
        <v>295</v>
      </c>
      <c r="F47" s="169">
        <f aca="true" t="shared" si="2" ref="F47:Q47">SUM(F49,F50,F51,F54,F57,F59,F60,F62)</f>
        <v>0</v>
      </c>
      <c r="G47" s="169">
        <f t="shared" si="2"/>
        <v>0</v>
      </c>
      <c r="H47" s="169">
        <f t="shared" si="2"/>
        <v>0</v>
      </c>
      <c r="I47" s="169">
        <f>SUM(I49,I50,I51,I54,I57,I59,I60,I62)</f>
        <v>0</v>
      </c>
      <c r="J47" s="169">
        <f>SUM(J49,J50,J51,J54,J57,J59,J60,J62)</f>
        <v>0</v>
      </c>
      <c r="K47" s="169">
        <f t="shared" si="2"/>
        <v>0</v>
      </c>
      <c r="L47" s="169">
        <f t="shared" si="2"/>
        <v>0</v>
      </c>
      <c r="M47" s="169">
        <f t="shared" si="2"/>
        <v>0</v>
      </c>
      <c r="N47" s="169">
        <f>SUM(N49,N50,N51,N54,N57,N59,N60,N62)</f>
        <v>0</v>
      </c>
      <c r="O47" s="169">
        <f>SUM(O49,O50,O51,O54,O57,O59,O60,O62)</f>
        <v>0</v>
      </c>
      <c r="P47" s="169">
        <f t="shared" si="2"/>
        <v>0</v>
      </c>
      <c r="Q47" s="169">
        <f t="shared" si="2"/>
        <v>0</v>
      </c>
      <c r="R47" s="154"/>
    </row>
    <row r="48" spans="1:18" ht="12.75">
      <c r="A48" s="171"/>
      <c r="B48" s="172"/>
      <c r="C48" s="172"/>
      <c r="D48" s="172"/>
      <c r="E48" s="173"/>
      <c r="F48" s="174"/>
      <c r="G48" s="174"/>
      <c r="H48" s="174"/>
      <c r="I48" s="174"/>
      <c r="J48" s="174"/>
      <c r="K48" s="174"/>
      <c r="L48" s="174"/>
      <c r="M48" s="174"/>
      <c r="N48" s="174"/>
      <c r="O48" s="174"/>
      <c r="P48" s="174"/>
      <c r="Q48" s="174"/>
      <c r="R48" s="154"/>
    </row>
    <row r="49" spans="1:18" ht="12.75">
      <c r="A49" s="176"/>
      <c r="B49" s="172" t="s">
        <v>296</v>
      </c>
      <c r="C49" s="172"/>
      <c r="D49" s="172"/>
      <c r="E49" s="173">
        <v>60</v>
      </c>
      <c r="F49" s="76">
        <v>0</v>
      </c>
      <c r="G49" s="76">
        <v>0</v>
      </c>
      <c r="H49" s="76">
        <v>0</v>
      </c>
      <c r="I49" s="76">
        <v>0</v>
      </c>
      <c r="J49" s="76">
        <v>0</v>
      </c>
      <c r="K49" s="76">
        <v>0</v>
      </c>
      <c r="L49" s="76">
        <v>0</v>
      </c>
      <c r="M49" s="76">
        <v>0</v>
      </c>
      <c r="N49" s="76">
        <v>0</v>
      </c>
      <c r="O49" s="76">
        <v>0</v>
      </c>
      <c r="P49" s="76">
        <v>0</v>
      </c>
      <c r="Q49" s="174">
        <f>SUM(F49:P49)</f>
        <v>0</v>
      </c>
      <c r="R49" s="154"/>
    </row>
    <row r="50" spans="1:18" ht="12.75">
      <c r="A50" s="176"/>
      <c r="B50" s="177" t="s">
        <v>297</v>
      </c>
      <c r="C50" s="172"/>
      <c r="D50" s="172"/>
      <c r="E50" s="173">
        <v>61</v>
      </c>
      <c r="F50" s="76">
        <v>0</v>
      </c>
      <c r="G50" s="76">
        <v>0</v>
      </c>
      <c r="H50" s="76">
        <v>0</v>
      </c>
      <c r="I50" s="76">
        <v>0</v>
      </c>
      <c r="J50" s="76">
        <v>0</v>
      </c>
      <c r="K50" s="76">
        <v>0</v>
      </c>
      <c r="L50" s="76">
        <v>0</v>
      </c>
      <c r="M50" s="76">
        <v>0</v>
      </c>
      <c r="N50" s="76">
        <v>0</v>
      </c>
      <c r="O50" s="76">
        <v>0</v>
      </c>
      <c r="P50" s="76">
        <v>0</v>
      </c>
      <c r="Q50" s="174">
        <f>SUM(F50:P50)</f>
        <v>0</v>
      </c>
      <c r="R50" s="154"/>
    </row>
    <row r="51" spans="1:18" ht="12.75">
      <c r="A51" s="176"/>
      <c r="B51" s="172" t="s">
        <v>298</v>
      </c>
      <c r="C51" s="172"/>
      <c r="D51" s="172"/>
      <c r="E51" s="173">
        <v>62</v>
      </c>
      <c r="F51" s="76">
        <v>0</v>
      </c>
      <c r="G51" s="76">
        <v>0</v>
      </c>
      <c r="H51" s="76">
        <v>0</v>
      </c>
      <c r="I51" s="76">
        <v>0</v>
      </c>
      <c r="J51" s="76">
        <v>0</v>
      </c>
      <c r="K51" s="76">
        <v>0</v>
      </c>
      <c r="L51" s="76">
        <v>0</v>
      </c>
      <c r="M51" s="76">
        <v>0</v>
      </c>
      <c r="N51" s="76">
        <v>0</v>
      </c>
      <c r="O51" s="76">
        <v>0</v>
      </c>
      <c r="P51" s="76">
        <v>0</v>
      </c>
      <c r="Q51" s="174">
        <f>SUM(F51:P51)</f>
        <v>0</v>
      </c>
      <c r="R51" s="154"/>
    </row>
    <row r="52" spans="1:18" ht="12.75">
      <c r="A52" s="176"/>
      <c r="B52" s="177" t="s">
        <v>299</v>
      </c>
      <c r="C52" s="172"/>
      <c r="D52" s="172"/>
      <c r="E52" s="173"/>
      <c r="F52" s="174"/>
      <c r="G52" s="174"/>
      <c r="H52" s="174"/>
      <c r="I52" s="174"/>
      <c r="J52" s="174"/>
      <c r="K52" s="174"/>
      <c r="L52" s="174"/>
      <c r="M52" s="174"/>
      <c r="N52" s="174"/>
      <c r="O52" s="174"/>
      <c r="P52" s="174"/>
      <c r="Q52" s="174"/>
      <c r="R52" s="154"/>
    </row>
    <row r="53" spans="1:18" ht="12.75">
      <c r="A53" s="176"/>
      <c r="B53" s="172" t="s">
        <v>300</v>
      </c>
      <c r="C53" s="172"/>
      <c r="D53" s="172"/>
      <c r="E53" s="173"/>
      <c r="F53" s="174"/>
      <c r="G53" s="174"/>
      <c r="H53" s="174"/>
      <c r="I53" s="174"/>
      <c r="J53" s="174"/>
      <c r="K53" s="174"/>
      <c r="L53" s="174"/>
      <c r="M53" s="174"/>
      <c r="N53" s="174"/>
      <c r="O53" s="174"/>
      <c r="P53" s="174"/>
      <c r="Q53" s="174"/>
      <c r="R53" s="154"/>
    </row>
    <row r="54" spans="1:18" ht="12.75">
      <c r="A54" s="176"/>
      <c r="B54" s="172" t="s">
        <v>301</v>
      </c>
      <c r="C54" s="177"/>
      <c r="D54" s="172"/>
      <c r="E54" s="173">
        <v>630</v>
      </c>
      <c r="F54" s="76">
        <v>0</v>
      </c>
      <c r="G54" s="76">
        <v>0</v>
      </c>
      <c r="H54" s="76">
        <v>0</v>
      </c>
      <c r="I54" s="76">
        <v>0</v>
      </c>
      <c r="J54" s="76">
        <v>0</v>
      </c>
      <c r="K54" s="76">
        <v>0</v>
      </c>
      <c r="L54" s="76">
        <v>0</v>
      </c>
      <c r="M54" s="76">
        <v>0</v>
      </c>
      <c r="N54" s="76">
        <v>0</v>
      </c>
      <c r="O54" s="76">
        <v>0</v>
      </c>
      <c r="P54" s="76">
        <v>0</v>
      </c>
      <c r="Q54" s="174">
        <f>SUM(F54:P54)</f>
        <v>0</v>
      </c>
      <c r="R54" s="154"/>
    </row>
    <row r="55" spans="1:18" ht="12.75">
      <c r="A55" s="176"/>
      <c r="B55" s="172" t="s">
        <v>302</v>
      </c>
      <c r="C55" s="177"/>
      <c r="D55" s="172"/>
      <c r="E55" s="173"/>
      <c r="F55" s="174"/>
      <c r="G55" s="174"/>
      <c r="H55" s="174"/>
      <c r="I55" s="174"/>
      <c r="J55" s="174"/>
      <c r="K55" s="174"/>
      <c r="L55" s="174"/>
      <c r="M55" s="174"/>
      <c r="N55" s="174"/>
      <c r="O55" s="174"/>
      <c r="P55" s="174"/>
      <c r="Q55" s="174"/>
      <c r="R55" s="154"/>
    </row>
    <row r="56" spans="1:18" ht="12.75">
      <c r="A56" s="176"/>
      <c r="B56" s="172" t="s">
        <v>303</v>
      </c>
      <c r="C56" s="177"/>
      <c r="D56" s="172"/>
      <c r="E56" s="173"/>
      <c r="F56" s="174"/>
      <c r="G56" s="174"/>
      <c r="H56" s="174"/>
      <c r="I56" s="174"/>
      <c r="J56" s="174"/>
      <c r="K56" s="174"/>
      <c r="L56" s="174"/>
      <c r="M56" s="174"/>
      <c r="N56" s="174"/>
      <c r="O56" s="174"/>
      <c r="P56" s="174"/>
      <c r="Q56" s="174"/>
      <c r="R56" s="154"/>
    </row>
    <row r="57" spans="1:18" ht="12.75">
      <c r="A57" s="176"/>
      <c r="B57" s="172" t="s">
        <v>304</v>
      </c>
      <c r="C57" s="177"/>
      <c r="D57" s="172"/>
      <c r="E57" s="173" t="s">
        <v>26</v>
      </c>
      <c r="F57" s="76">
        <v>0</v>
      </c>
      <c r="G57" s="76">
        <v>0</v>
      </c>
      <c r="H57" s="76">
        <v>0</v>
      </c>
      <c r="I57" s="76">
        <v>0</v>
      </c>
      <c r="J57" s="76">
        <v>0</v>
      </c>
      <c r="K57" s="76">
        <v>0</v>
      </c>
      <c r="L57" s="76">
        <v>0</v>
      </c>
      <c r="M57" s="76">
        <v>0</v>
      </c>
      <c r="N57" s="76">
        <v>0</v>
      </c>
      <c r="O57" s="76">
        <v>0</v>
      </c>
      <c r="P57" s="76">
        <v>0</v>
      </c>
      <c r="Q57" s="174">
        <f>SUM(F57:P57)</f>
        <v>0</v>
      </c>
      <c r="R57" s="154"/>
    </row>
    <row r="58" spans="1:18" ht="12.75">
      <c r="A58" s="176"/>
      <c r="B58" s="172" t="s">
        <v>305</v>
      </c>
      <c r="C58" s="177"/>
      <c r="D58" s="172"/>
      <c r="E58" s="173"/>
      <c r="F58" s="174"/>
      <c r="G58" s="174"/>
      <c r="H58" s="174"/>
      <c r="I58" s="174"/>
      <c r="J58" s="174"/>
      <c r="K58" s="174"/>
      <c r="L58" s="174"/>
      <c r="M58" s="174"/>
      <c r="N58" s="174"/>
      <c r="O58" s="174"/>
      <c r="P58" s="174"/>
      <c r="Q58" s="174"/>
      <c r="R58" s="154"/>
    </row>
    <row r="59" spans="1:18" ht="12.75">
      <c r="A59" s="176"/>
      <c r="B59" s="172" t="s">
        <v>306</v>
      </c>
      <c r="C59" s="177"/>
      <c r="D59" s="172"/>
      <c r="E59" s="173" t="s">
        <v>27</v>
      </c>
      <c r="F59" s="76">
        <v>0</v>
      </c>
      <c r="G59" s="76">
        <v>0</v>
      </c>
      <c r="H59" s="76">
        <v>0</v>
      </c>
      <c r="I59" s="76">
        <v>0</v>
      </c>
      <c r="J59" s="76">
        <v>0</v>
      </c>
      <c r="K59" s="76">
        <v>0</v>
      </c>
      <c r="L59" s="76">
        <v>0</v>
      </c>
      <c r="M59" s="76">
        <v>0</v>
      </c>
      <c r="N59" s="76">
        <v>0</v>
      </c>
      <c r="O59" s="76">
        <v>0</v>
      </c>
      <c r="P59" s="76">
        <v>0</v>
      </c>
      <c r="Q59" s="174">
        <f>SUM(F59:P59)</f>
        <v>0</v>
      </c>
      <c r="R59" s="154"/>
    </row>
    <row r="60" spans="1:18" ht="12.75">
      <c r="A60" s="176"/>
      <c r="B60" s="172" t="s">
        <v>307</v>
      </c>
      <c r="C60" s="172"/>
      <c r="D60" s="172"/>
      <c r="E60" s="173" t="s">
        <v>28</v>
      </c>
      <c r="F60" s="76">
        <v>0</v>
      </c>
      <c r="G60" s="76">
        <v>0</v>
      </c>
      <c r="H60" s="76">
        <v>0</v>
      </c>
      <c r="I60" s="76">
        <v>0</v>
      </c>
      <c r="J60" s="76">
        <v>0</v>
      </c>
      <c r="K60" s="76">
        <v>0</v>
      </c>
      <c r="L60" s="76">
        <v>0</v>
      </c>
      <c r="M60" s="76">
        <v>0</v>
      </c>
      <c r="N60" s="76">
        <v>0</v>
      </c>
      <c r="O60" s="76">
        <v>0</v>
      </c>
      <c r="P60" s="76">
        <v>0</v>
      </c>
      <c r="Q60" s="174">
        <f>SUM(F60:P60)</f>
        <v>0</v>
      </c>
      <c r="R60" s="154"/>
    </row>
    <row r="61" spans="1:18" ht="12.75">
      <c r="A61" s="176"/>
      <c r="B61" s="177" t="s">
        <v>308</v>
      </c>
      <c r="C61" s="172"/>
      <c r="D61" s="172"/>
      <c r="E61" s="173"/>
      <c r="F61" s="174"/>
      <c r="G61" s="174"/>
      <c r="H61" s="174"/>
      <c r="I61" s="174"/>
      <c r="J61" s="174"/>
      <c r="K61" s="174"/>
      <c r="L61" s="174"/>
      <c r="M61" s="174"/>
      <c r="N61" s="174"/>
      <c r="O61" s="174"/>
      <c r="P61" s="174"/>
      <c r="Q61" s="174"/>
      <c r="R61" s="154"/>
    </row>
    <row r="62" spans="1:18" ht="12.75">
      <c r="A62" s="176"/>
      <c r="B62" s="177" t="s">
        <v>309</v>
      </c>
      <c r="C62" s="172"/>
      <c r="D62" s="172"/>
      <c r="E62" s="173">
        <v>649</v>
      </c>
      <c r="F62" s="76">
        <v>0</v>
      </c>
      <c r="G62" s="76">
        <v>0</v>
      </c>
      <c r="H62" s="76">
        <v>0</v>
      </c>
      <c r="I62" s="76">
        <v>0</v>
      </c>
      <c r="J62" s="76">
        <v>0</v>
      </c>
      <c r="K62" s="76">
        <v>0</v>
      </c>
      <c r="L62" s="76">
        <v>0</v>
      </c>
      <c r="M62" s="76">
        <v>0</v>
      </c>
      <c r="N62" s="76">
        <v>0</v>
      </c>
      <c r="O62" s="76">
        <v>0</v>
      </c>
      <c r="P62" s="76">
        <v>0</v>
      </c>
      <c r="Q62" s="174">
        <f>SUM(F62:P62)</f>
        <v>0</v>
      </c>
      <c r="R62" s="154"/>
    </row>
    <row r="63" spans="1:18" ht="12.75">
      <c r="A63" s="176"/>
      <c r="B63" s="177"/>
      <c r="C63" s="172"/>
      <c r="D63" s="172"/>
      <c r="E63" s="173"/>
      <c r="F63" s="174"/>
      <c r="G63" s="174"/>
      <c r="H63" s="174"/>
      <c r="I63" s="174"/>
      <c r="J63" s="174"/>
      <c r="K63" s="174"/>
      <c r="L63" s="174"/>
      <c r="M63" s="174"/>
      <c r="N63" s="174"/>
      <c r="O63" s="174"/>
      <c r="P63" s="174"/>
      <c r="Q63" s="174"/>
      <c r="R63" s="154"/>
    </row>
    <row r="64" spans="1:18" ht="12.75">
      <c r="A64" s="178" t="s">
        <v>310</v>
      </c>
      <c r="B64" s="179"/>
      <c r="C64" s="167"/>
      <c r="D64" s="167"/>
      <c r="E64" s="168">
        <v>65</v>
      </c>
      <c r="F64" s="86">
        <v>0</v>
      </c>
      <c r="G64" s="86">
        <v>0</v>
      </c>
      <c r="H64" s="86">
        <v>0</v>
      </c>
      <c r="I64" s="86">
        <v>0</v>
      </c>
      <c r="J64" s="86">
        <v>0</v>
      </c>
      <c r="K64" s="86">
        <v>0</v>
      </c>
      <c r="L64" s="86">
        <v>0</v>
      </c>
      <c r="M64" s="86">
        <v>0</v>
      </c>
      <c r="N64" s="86">
        <v>0</v>
      </c>
      <c r="O64" s="86">
        <v>0</v>
      </c>
      <c r="P64" s="86">
        <v>0</v>
      </c>
      <c r="Q64" s="169">
        <f>SUM(F64:P64)</f>
        <v>0</v>
      </c>
      <c r="R64" s="154"/>
    </row>
    <row r="65" spans="1:18" ht="12.75">
      <c r="A65" s="180"/>
      <c r="B65" s="181"/>
      <c r="C65" s="182"/>
      <c r="D65" s="182"/>
      <c r="E65" s="183"/>
      <c r="F65" s="184"/>
      <c r="G65" s="184"/>
      <c r="H65" s="184"/>
      <c r="I65" s="184"/>
      <c r="J65" s="184"/>
      <c r="K65" s="184"/>
      <c r="L65" s="184"/>
      <c r="M65" s="184"/>
      <c r="N65" s="184"/>
      <c r="O65" s="184"/>
      <c r="P65" s="184"/>
      <c r="Q65" s="169"/>
      <c r="R65" s="154"/>
    </row>
    <row r="66" spans="1:18" ht="12.75">
      <c r="A66" s="178" t="s">
        <v>311</v>
      </c>
      <c r="B66" s="179"/>
      <c r="C66" s="167"/>
      <c r="D66" s="167"/>
      <c r="E66" s="168">
        <v>66</v>
      </c>
      <c r="F66" s="86">
        <v>0</v>
      </c>
      <c r="G66" s="86">
        <v>0</v>
      </c>
      <c r="H66" s="86">
        <v>0</v>
      </c>
      <c r="I66" s="86">
        <v>0</v>
      </c>
      <c r="J66" s="86">
        <v>0</v>
      </c>
      <c r="K66" s="86">
        <v>0</v>
      </c>
      <c r="L66" s="86">
        <v>0</v>
      </c>
      <c r="M66" s="86">
        <v>0</v>
      </c>
      <c r="N66" s="86">
        <v>0</v>
      </c>
      <c r="O66" s="86">
        <v>0</v>
      </c>
      <c r="P66" s="86">
        <v>0</v>
      </c>
      <c r="Q66" s="169">
        <f>SUM(F66:P66)</f>
        <v>0</v>
      </c>
      <c r="R66" s="154"/>
    </row>
    <row r="67" spans="1:18" ht="12.75">
      <c r="A67" s="176"/>
      <c r="B67" s="172"/>
      <c r="C67" s="172"/>
      <c r="D67" s="172"/>
      <c r="E67" s="173"/>
      <c r="F67" s="174"/>
      <c r="G67" s="174"/>
      <c r="H67" s="174"/>
      <c r="I67" s="174"/>
      <c r="J67" s="174"/>
      <c r="K67" s="174"/>
      <c r="L67" s="174"/>
      <c r="M67" s="174"/>
      <c r="N67" s="174"/>
      <c r="O67" s="174"/>
      <c r="P67" s="174"/>
      <c r="Q67" s="174"/>
      <c r="R67" s="154"/>
    </row>
    <row r="68" spans="1:18" ht="12.75">
      <c r="A68" s="178" t="s">
        <v>312</v>
      </c>
      <c r="B68" s="167"/>
      <c r="C68" s="167"/>
      <c r="D68" s="167"/>
      <c r="E68" s="168"/>
      <c r="F68" s="169"/>
      <c r="G68" s="169"/>
      <c r="H68" s="169"/>
      <c r="I68" s="169"/>
      <c r="J68" s="169"/>
      <c r="K68" s="169"/>
      <c r="L68" s="169"/>
      <c r="M68" s="169"/>
      <c r="N68" s="169"/>
      <c r="O68" s="169"/>
      <c r="P68" s="169"/>
      <c r="Q68" s="169"/>
      <c r="R68" s="154"/>
    </row>
    <row r="69" spans="1:18" ht="12.75">
      <c r="A69" s="178" t="s">
        <v>289</v>
      </c>
      <c r="B69" s="167"/>
      <c r="C69" s="167"/>
      <c r="D69" s="167"/>
      <c r="E69" s="168">
        <v>680</v>
      </c>
      <c r="F69" s="86">
        <v>0</v>
      </c>
      <c r="G69" s="86">
        <v>0</v>
      </c>
      <c r="H69" s="86">
        <v>0</v>
      </c>
      <c r="I69" s="86">
        <v>0</v>
      </c>
      <c r="J69" s="86">
        <v>0</v>
      </c>
      <c r="K69" s="86">
        <v>0</v>
      </c>
      <c r="L69" s="86">
        <v>0</v>
      </c>
      <c r="M69" s="86">
        <v>0</v>
      </c>
      <c r="N69" s="86">
        <v>0</v>
      </c>
      <c r="O69" s="86">
        <v>0</v>
      </c>
      <c r="P69" s="86">
        <v>0</v>
      </c>
      <c r="Q69" s="169">
        <f>SUM(F69:P69)</f>
        <v>0</v>
      </c>
      <c r="R69" s="154"/>
    </row>
    <row r="70" spans="1:18" ht="12.75">
      <c r="A70" s="180"/>
      <c r="B70" s="182"/>
      <c r="C70" s="182"/>
      <c r="D70" s="182"/>
      <c r="E70" s="183"/>
      <c r="F70" s="184"/>
      <c r="G70" s="184"/>
      <c r="H70" s="184"/>
      <c r="I70" s="184"/>
      <c r="J70" s="184"/>
      <c r="K70" s="184"/>
      <c r="L70" s="184"/>
      <c r="M70" s="184"/>
      <c r="N70" s="184"/>
      <c r="O70" s="184"/>
      <c r="P70" s="184"/>
      <c r="Q70" s="184"/>
      <c r="R70" s="154"/>
    </row>
    <row r="71" spans="1:18" ht="12.75">
      <c r="A71" s="178" t="s">
        <v>313</v>
      </c>
      <c r="B71" s="167"/>
      <c r="C71" s="167"/>
      <c r="D71" s="167"/>
      <c r="E71" s="168" t="s">
        <v>314</v>
      </c>
      <c r="F71" s="86">
        <v>0</v>
      </c>
      <c r="G71" s="86">
        <v>0</v>
      </c>
      <c r="H71" s="86">
        <v>0</v>
      </c>
      <c r="I71" s="86">
        <v>0</v>
      </c>
      <c r="J71" s="86">
        <v>0</v>
      </c>
      <c r="K71" s="86">
        <v>0</v>
      </c>
      <c r="L71" s="86">
        <v>0</v>
      </c>
      <c r="M71" s="86">
        <v>0</v>
      </c>
      <c r="N71" s="86">
        <v>0</v>
      </c>
      <c r="O71" s="86">
        <v>0</v>
      </c>
      <c r="P71" s="86">
        <v>0</v>
      </c>
      <c r="Q71" s="169">
        <f>SUM(F71:P71)</f>
        <v>0</v>
      </c>
      <c r="R71" s="154"/>
    </row>
    <row r="72" spans="1:18" ht="12.75">
      <c r="A72" s="180"/>
      <c r="B72" s="182"/>
      <c r="C72" s="182"/>
      <c r="D72" s="182"/>
      <c r="E72" s="183"/>
      <c r="F72" s="184"/>
      <c r="G72" s="184"/>
      <c r="H72" s="184"/>
      <c r="I72" s="184"/>
      <c r="J72" s="184"/>
      <c r="K72" s="184"/>
      <c r="L72" s="184"/>
      <c r="M72" s="184"/>
      <c r="N72" s="184"/>
      <c r="O72" s="184"/>
      <c r="P72" s="184"/>
      <c r="Q72" s="184"/>
      <c r="R72" s="154"/>
    </row>
    <row r="73" spans="1:18" ht="12.75">
      <c r="A73" s="178" t="s">
        <v>315</v>
      </c>
      <c r="B73" s="167"/>
      <c r="C73" s="179"/>
      <c r="D73" s="167"/>
      <c r="E73" s="168"/>
      <c r="F73" s="86">
        <v>0</v>
      </c>
      <c r="G73" s="86">
        <v>0</v>
      </c>
      <c r="H73" s="86">
        <v>0</v>
      </c>
      <c r="I73" s="86">
        <v>0</v>
      </c>
      <c r="J73" s="86">
        <v>0</v>
      </c>
      <c r="K73" s="86">
        <v>0</v>
      </c>
      <c r="L73" s="86">
        <v>0</v>
      </c>
      <c r="M73" s="86">
        <v>0</v>
      </c>
      <c r="N73" s="86">
        <v>0</v>
      </c>
      <c r="O73" s="86">
        <v>0</v>
      </c>
      <c r="P73" s="86">
        <v>0</v>
      </c>
      <c r="Q73" s="169">
        <f>SUM(F73:P73)</f>
        <v>0</v>
      </c>
      <c r="R73" s="154"/>
    </row>
    <row r="74" spans="1:18" ht="12.75">
      <c r="A74" s="176"/>
      <c r="B74" s="172"/>
      <c r="C74" s="172"/>
      <c r="D74" s="172"/>
      <c r="E74" s="173"/>
      <c r="F74" s="174"/>
      <c r="G74" s="174"/>
      <c r="H74" s="174"/>
      <c r="I74" s="174"/>
      <c r="J74" s="174"/>
      <c r="K74" s="174"/>
      <c r="L74" s="174"/>
      <c r="M74" s="174"/>
      <c r="N74" s="174"/>
      <c r="O74" s="174"/>
      <c r="P74" s="174"/>
      <c r="Q74" s="174"/>
      <c r="R74" s="154"/>
    </row>
    <row r="75" spans="1:18" ht="15.75">
      <c r="A75" s="187"/>
      <c r="B75" s="188"/>
      <c r="C75" s="188"/>
      <c r="D75" s="189"/>
      <c r="E75" s="190"/>
      <c r="F75" s="191"/>
      <c r="G75" s="191"/>
      <c r="H75" s="191"/>
      <c r="I75" s="191"/>
      <c r="J75" s="191"/>
      <c r="K75" s="191"/>
      <c r="L75" s="191"/>
      <c r="M75" s="191"/>
      <c r="N75" s="191"/>
      <c r="O75" s="191"/>
      <c r="P75" s="191"/>
      <c r="Q75" s="191"/>
      <c r="R75" s="154"/>
    </row>
    <row r="76" spans="1:18" ht="15">
      <c r="A76" s="192"/>
      <c r="B76" s="193"/>
      <c r="C76" s="193"/>
      <c r="D76" s="194" t="s">
        <v>23</v>
      </c>
      <c r="E76" s="195"/>
      <c r="F76" s="196">
        <f aca="true" t="shared" si="3" ref="F76:Q76">SUM(F47,F64,F66,F69,F71,F73)</f>
        <v>0</v>
      </c>
      <c r="G76" s="196">
        <f t="shared" si="3"/>
        <v>0</v>
      </c>
      <c r="H76" s="196">
        <f t="shared" si="3"/>
        <v>0</v>
      </c>
      <c r="I76" s="196">
        <f>SUM(I47,I64,I66,I69,I71,I73)</f>
        <v>0</v>
      </c>
      <c r="J76" s="196">
        <f>SUM(J47,J64,J66,J69,J71,J73)</f>
        <v>0</v>
      </c>
      <c r="K76" s="196">
        <f t="shared" si="3"/>
        <v>0</v>
      </c>
      <c r="L76" s="196">
        <f t="shared" si="3"/>
        <v>0</v>
      </c>
      <c r="M76" s="196">
        <f t="shared" si="3"/>
        <v>0</v>
      </c>
      <c r="N76" s="196">
        <f>SUM(N47,N64,N66,N69,N71,N73)</f>
        <v>0</v>
      </c>
      <c r="O76" s="196">
        <f>SUM(O47,O64,O66,O69,O71,O73)</f>
        <v>0</v>
      </c>
      <c r="P76" s="196">
        <f t="shared" si="3"/>
        <v>0</v>
      </c>
      <c r="Q76" s="196">
        <f t="shared" si="3"/>
        <v>0</v>
      </c>
      <c r="R76" s="154"/>
    </row>
    <row r="77" spans="1:18" ht="16.5" thickBot="1">
      <c r="A77" s="197"/>
      <c r="B77" s="198"/>
      <c r="C77" s="198"/>
      <c r="D77" s="199"/>
      <c r="E77" s="200"/>
      <c r="F77" s="201"/>
      <c r="G77" s="201"/>
      <c r="H77" s="201"/>
      <c r="I77" s="201"/>
      <c r="J77" s="201"/>
      <c r="K77" s="201"/>
      <c r="L77" s="201"/>
      <c r="M77" s="201"/>
      <c r="N77" s="201"/>
      <c r="O77" s="201"/>
      <c r="P77" s="201"/>
      <c r="Q77" s="201"/>
      <c r="R77" s="170"/>
    </row>
    <row r="78" spans="1:18" ht="13.5" thickTop="1">
      <c r="A78" s="144"/>
      <c r="B78" s="144"/>
      <c r="C78" s="144"/>
      <c r="D78" s="144"/>
      <c r="E78" s="146"/>
      <c r="F78" s="206"/>
      <c r="G78" s="206"/>
      <c r="H78" s="206"/>
      <c r="I78" s="206"/>
      <c r="J78" s="206"/>
      <c r="K78" s="206"/>
      <c r="L78" s="206"/>
      <c r="M78" s="206"/>
      <c r="N78" s="206"/>
      <c r="O78" s="206"/>
      <c r="P78" s="206"/>
      <c r="Q78" s="206"/>
      <c r="R78" s="170"/>
    </row>
    <row r="79" spans="1:18" ht="12.75">
      <c r="A79" s="144"/>
      <c r="B79" s="144"/>
      <c r="C79" s="144"/>
      <c r="D79" s="144" t="s">
        <v>316</v>
      </c>
      <c r="E79" s="146"/>
      <c r="F79" s="206">
        <f aca="true" t="shared" si="4" ref="F79:Q79">SUM(F15,F24,F26,F29,F32)</f>
        <v>0</v>
      </c>
      <c r="G79" s="206">
        <f t="shared" si="4"/>
        <v>0</v>
      </c>
      <c r="H79" s="206">
        <f t="shared" si="4"/>
        <v>0</v>
      </c>
      <c r="I79" s="206">
        <f t="shared" si="4"/>
        <v>0</v>
      </c>
      <c r="J79" s="206">
        <f t="shared" si="4"/>
        <v>0</v>
      </c>
      <c r="K79" s="206">
        <f t="shared" si="4"/>
        <v>0</v>
      </c>
      <c r="L79" s="206">
        <f t="shared" si="4"/>
        <v>0</v>
      </c>
      <c r="M79" s="206">
        <f t="shared" si="4"/>
        <v>0</v>
      </c>
      <c r="N79" s="206">
        <f t="shared" si="4"/>
        <v>0</v>
      </c>
      <c r="O79" s="206">
        <f t="shared" si="4"/>
        <v>0</v>
      </c>
      <c r="P79" s="206">
        <f t="shared" si="4"/>
        <v>0</v>
      </c>
      <c r="Q79" s="207">
        <f t="shared" si="4"/>
        <v>0</v>
      </c>
      <c r="R79" s="170"/>
    </row>
    <row r="80" spans="1:18" ht="12.75">
      <c r="A80" s="144"/>
      <c r="B80" s="144"/>
      <c r="C80" s="144"/>
      <c r="D80" s="144" t="s">
        <v>317</v>
      </c>
      <c r="E80" s="146"/>
      <c r="F80" s="206">
        <f aca="true" t="shared" si="5" ref="F80:Q80">SUM(F47,F64,F66,F69,F71)</f>
        <v>0</v>
      </c>
      <c r="G80" s="206">
        <f t="shared" si="5"/>
        <v>0</v>
      </c>
      <c r="H80" s="206">
        <f t="shared" si="5"/>
        <v>0</v>
      </c>
      <c r="I80" s="206">
        <f>SUM(I47,I64,I66,I69,I71)</f>
        <v>0</v>
      </c>
      <c r="J80" s="206">
        <f>SUM(J47,J64,J66,J69,J71)</f>
        <v>0</v>
      </c>
      <c r="K80" s="206">
        <f t="shared" si="5"/>
        <v>0</v>
      </c>
      <c r="L80" s="206">
        <f t="shared" si="5"/>
        <v>0</v>
      </c>
      <c r="M80" s="206">
        <f t="shared" si="5"/>
        <v>0</v>
      </c>
      <c r="N80" s="206">
        <f>SUM(N47,N64,N66,N69,N71)</f>
        <v>0</v>
      </c>
      <c r="O80" s="206">
        <f>SUM(O47,O64,O66,O69,O71)</f>
        <v>0</v>
      </c>
      <c r="P80" s="206">
        <f t="shared" si="5"/>
        <v>0</v>
      </c>
      <c r="Q80" s="207">
        <f t="shared" si="5"/>
        <v>0</v>
      </c>
      <c r="R80" s="170"/>
    </row>
    <row r="81" spans="1:18" ht="12.75">
      <c r="A81" s="144"/>
      <c r="B81" s="144"/>
      <c r="C81" s="144"/>
      <c r="D81" s="144" t="s">
        <v>318</v>
      </c>
      <c r="E81" s="146"/>
      <c r="F81" s="206">
        <f aca="true" t="shared" si="6" ref="F81:Q81">F79-F80</f>
        <v>0</v>
      </c>
      <c r="G81" s="206">
        <f t="shared" si="6"/>
        <v>0</v>
      </c>
      <c r="H81" s="206">
        <f t="shared" si="6"/>
        <v>0</v>
      </c>
      <c r="I81" s="206">
        <f>I79-I80</f>
        <v>0</v>
      </c>
      <c r="J81" s="206">
        <f>J79-J80</f>
        <v>0</v>
      </c>
      <c r="K81" s="206">
        <f t="shared" si="6"/>
        <v>0</v>
      </c>
      <c r="L81" s="206">
        <f t="shared" si="6"/>
        <v>0</v>
      </c>
      <c r="M81" s="206">
        <f t="shared" si="6"/>
        <v>0</v>
      </c>
      <c r="N81" s="206">
        <f>N79-N80</f>
        <v>0</v>
      </c>
      <c r="O81" s="206">
        <f>O79-O80</f>
        <v>0</v>
      </c>
      <c r="P81" s="206">
        <f t="shared" si="6"/>
        <v>0</v>
      </c>
      <c r="Q81" s="207">
        <f t="shared" si="6"/>
        <v>0</v>
      </c>
      <c r="R81" s="170"/>
    </row>
    <row r="82" spans="1:18" ht="12.75">
      <c r="A82" s="144"/>
      <c r="B82" s="144"/>
      <c r="C82" s="144"/>
      <c r="D82" s="144"/>
      <c r="E82" s="146"/>
      <c r="F82" s="144"/>
      <c r="G82" s="144"/>
      <c r="H82" s="144"/>
      <c r="I82" s="144"/>
      <c r="J82" s="144"/>
      <c r="K82" s="144"/>
      <c r="L82" s="144"/>
      <c r="M82" s="144"/>
      <c r="N82" s="144"/>
      <c r="O82" s="144"/>
      <c r="P82" s="144"/>
      <c r="Q82" s="144"/>
      <c r="R82" s="144"/>
    </row>
  </sheetData>
  <sheetProtection/>
  <mergeCells count="18">
    <mergeCell ref="A41:D42"/>
    <mergeCell ref="K11:N11"/>
    <mergeCell ref="K41:O42"/>
    <mergeCell ref="E41:E42"/>
    <mergeCell ref="A1:L1"/>
    <mergeCell ref="A4:K4"/>
    <mergeCell ref="A9:D10"/>
    <mergeCell ref="K9:O10"/>
    <mergeCell ref="E9:E10"/>
    <mergeCell ref="F9:J10"/>
    <mergeCell ref="Q9:Q10"/>
    <mergeCell ref="K43:N43"/>
    <mergeCell ref="Q41:Q42"/>
    <mergeCell ref="P41:P42"/>
    <mergeCell ref="F11:I11"/>
    <mergeCell ref="F43:I43"/>
    <mergeCell ref="F41:J42"/>
    <mergeCell ref="P9:P10"/>
  </mergeCells>
  <printOptions/>
  <pageMargins left="0.7086614173228347" right="0.7086614173228347" top="0.7480314960629921" bottom="0.7480314960629921" header="0.31496062992125984" footer="0.31496062992125984"/>
  <pageSetup fitToHeight="4" fitToWidth="4" horizontalDpi="600" verticalDpi="600" orientation="landscape" paperSize="8" scale="49" r:id="rId1"/>
</worksheet>
</file>

<file path=xl/worksheets/sheet5.xml><?xml version="1.0" encoding="utf-8"?>
<worksheet xmlns="http://schemas.openxmlformats.org/spreadsheetml/2006/main" xmlns:r="http://schemas.openxmlformats.org/officeDocument/2006/relationships">
  <sheetPr>
    <pageSetUpPr fitToPage="1"/>
  </sheetPr>
  <dimension ref="A1:S37"/>
  <sheetViews>
    <sheetView workbookViewId="0" topLeftCell="A1">
      <selection activeCell="B30" sqref="B30:D30"/>
    </sheetView>
  </sheetViews>
  <sheetFormatPr defaultColWidth="9.140625" defaultRowHeight="12.75"/>
  <cols>
    <col min="1" max="1" width="48.00390625" style="620" customWidth="1"/>
    <col min="2" max="4" width="9.140625" style="620" customWidth="1"/>
    <col min="5" max="5" width="12.421875" style="620" customWidth="1"/>
    <col min="6" max="35" width="9.140625" style="620" customWidth="1"/>
    <col min="36" max="36" width="13.57421875" style="620" customWidth="1"/>
    <col min="37" max="16384" width="9.140625" style="620" customWidth="1"/>
  </cols>
  <sheetData>
    <row r="1" spans="1:16" s="208" customFormat="1" ht="16.5" thickBot="1">
      <c r="A1" s="728" t="s">
        <v>271</v>
      </c>
      <c r="B1" s="729"/>
      <c r="C1" s="729"/>
      <c r="D1" s="729"/>
      <c r="E1" s="729"/>
      <c r="F1" s="729"/>
      <c r="G1" s="729"/>
      <c r="H1" s="729"/>
      <c r="I1" s="729"/>
      <c r="J1" s="729"/>
      <c r="K1" s="729"/>
      <c r="L1" s="729"/>
      <c r="M1" s="729"/>
      <c r="N1" s="729"/>
      <c r="O1" s="729"/>
      <c r="P1" s="730"/>
    </row>
    <row r="2" s="208" customFormat="1" ht="13.5" thickBot="1"/>
    <row r="3" spans="1:16" s="208" customFormat="1" ht="13.5" thickBot="1">
      <c r="A3" s="215" t="s">
        <v>460</v>
      </c>
      <c r="D3" s="210">
        <f>TITELBLAD!E15</f>
        <v>2017</v>
      </c>
      <c r="E3" s="211"/>
      <c r="F3" s="211"/>
      <c r="G3" s="211"/>
      <c r="H3" s="211"/>
      <c r="I3" s="211"/>
      <c r="J3" s="211"/>
      <c r="K3" s="211"/>
      <c r="L3" s="211"/>
      <c r="M3" s="211"/>
      <c r="N3" s="211"/>
      <c r="O3" s="211"/>
      <c r="P3" s="211"/>
    </row>
    <row r="4" spans="5:16" s="208" customFormat="1" ht="12.75">
      <c r="E4" s="211"/>
      <c r="F4" s="211"/>
      <c r="G4" s="211"/>
      <c r="H4" s="211"/>
      <c r="I4" s="211"/>
      <c r="J4" s="211"/>
      <c r="K4" s="211"/>
      <c r="L4" s="211"/>
      <c r="M4" s="211"/>
      <c r="N4" s="211"/>
      <c r="O4" s="211"/>
      <c r="P4" s="211"/>
    </row>
    <row r="5" s="208" customFormat="1" ht="12.75"/>
    <row r="6" spans="1:8" s="208" customFormat="1" ht="13.5" thickBot="1">
      <c r="A6" s="209" t="s">
        <v>70</v>
      </c>
      <c r="H6" s="212"/>
    </row>
    <row r="7" spans="1:19" ht="13.5" thickBot="1">
      <c r="A7" s="731" t="str">
        <f>TITELBLAD!C7</f>
        <v>Naam distributienetbeheerder</v>
      </c>
      <c r="B7" s="732"/>
      <c r="C7" s="732"/>
      <c r="D7" s="733"/>
      <c r="E7" s="208"/>
      <c r="F7" s="208"/>
      <c r="G7" s="208"/>
      <c r="H7" s="208"/>
      <c r="I7" s="208"/>
      <c r="J7" s="208"/>
      <c r="K7" s="208"/>
      <c r="L7" s="208"/>
      <c r="M7" s="208"/>
      <c r="N7" s="208"/>
      <c r="O7" s="208"/>
      <c r="P7" s="208"/>
      <c r="Q7" s="208"/>
      <c r="R7" s="208"/>
      <c r="S7" s="208"/>
    </row>
    <row r="8" s="208" customFormat="1" ht="12.75"/>
    <row r="9" s="208" customFormat="1" ht="13.5" thickBot="1">
      <c r="A9" s="209" t="s">
        <v>71</v>
      </c>
    </row>
    <row r="10" spans="1:19" ht="13.5" thickBot="1">
      <c r="A10" s="731" t="str">
        <f>TITELBLAD!C12</f>
        <v>elektriciteit</v>
      </c>
      <c r="B10" s="732"/>
      <c r="C10" s="732"/>
      <c r="D10" s="733"/>
      <c r="E10" s="208"/>
      <c r="F10" s="208"/>
      <c r="G10" s="208"/>
      <c r="H10" s="208"/>
      <c r="I10" s="208"/>
      <c r="J10" s="208"/>
      <c r="K10" s="208"/>
      <c r="L10" s="208"/>
      <c r="M10" s="208"/>
      <c r="N10" s="208"/>
      <c r="O10" s="208"/>
      <c r="P10" s="208"/>
      <c r="Q10" s="208"/>
      <c r="R10" s="208"/>
      <c r="S10" s="208"/>
    </row>
    <row r="11" s="208" customFormat="1" ht="12.75"/>
    <row r="12" s="208" customFormat="1" ht="12.75">
      <c r="A12" s="214" t="s">
        <v>124</v>
      </c>
    </row>
    <row r="13" s="208" customFormat="1" ht="12.75">
      <c r="A13" s="215" t="s">
        <v>483</v>
      </c>
    </row>
    <row r="14" s="208" customFormat="1" ht="12.75">
      <c r="A14" s="215" t="s">
        <v>338</v>
      </c>
    </row>
    <row r="15" s="208" customFormat="1" ht="12.75">
      <c r="A15" s="208" t="s">
        <v>443</v>
      </c>
    </row>
    <row r="16" s="208" customFormat="1" ht="12.75">
      <c r="H16" s="577"/>
    </row>
    <row r="17" spans="1:10" s="208" customFormat="1" ht="12.75">
      <c r="A17" s="214" t="s">
        <v>504</v>
      </c>
      <c r="H17" s="577"/>
      <c r="I17" s="577"/>
      <c r="J17" s="577"/>
    </row>
    <row r="18" s="208" customFormat="1" ht="13.5" thickBot="1"/>
    <row r="19" spans="1:4" s="208" customFormat="1" ht="13.5" thickBot="1">
      <c r="A19" s="644" t="s">
        <v>5</v>
      </c>
      <c r="B19" s="736">
        <f>+D3</f>
        <v>2017</v>
      </c>
      <c r="C19" s="737"/>
      <c r="D19" s="738"/>
    </row>
    <row r="20" spans="1:4" s="208" customFormat="1" ht="12.75">
      <c r="A20" s="643" t="s">
        <v>113</v>
      </c>
      <c r="B20" s="734">
        <f>'T4'!C6</f>
        <v>0</v>
      </c>
      <c r="C20" s="734"/>
      <c r="D20" s="735"/>
    </row>
    <row r="21" spans="1:4" s="216" customFormat="1" ht="12.75">
      <c r="A21" s="638" t="s">
        <v>337</v>
      </c>
      <c r="B21" s="723">
        <v>0</v>
      </c>
      <c r="C21" s="723"/>
      <c r="D21" s="724"/>
    </row>
    <row r="22" spans="1:4" s="208" customFormat="1" ht="12.75">
      <c r="A22" s="639" t="s">
        <v>122</v>
      </c>
      <c r="B22" s="725">
        <f>IF(A10="elektriciteit",'T5A'!C3,IF(A10="gas",'T5E'!C3,"FALSE"))</f>
        <v>0</v>
      </c>
      <c r="C22" s="726"/>
      <c r="D22" s="727"/>
    </row>
    <row r="23" spans="1:4" s="216" customFormat="1" ht="12.75">
      <c r="A23" s="638" t="s">
        <v>337</v>
      </c>
      <c r="B23" s="723">
        <v>0</v>
      </c>
      <c r="C23" s="723"/>
      <c r="D23" s="724"/>
    </row>
    <row r="24" spans="1:4" s="208" customFormat="1" ht="12.75">
      <c r="A24" s="639" t="s">
        <v>131</v>
      </c>
      <c r="B24" s="725">
        <f>IF(A10="elektriciteit",'T5B'!C3,IF(A10="gas",'T5F'!C3,"FALSE"))</f>
        <v>0</v>
      </c>
      <c r="C24" s="726"/>
      <c r="D24" s="727"/>
    </row>
    <row r="25" spans="1:4" s="216" customFormat="1" ht="12.75">
      <c r="A25" s="638" t="s">
        <v>337</v>
      </c>
      <c r="B25" s="723">
        <v>0</v>
      </c>
      <c r="C25" s="723"/>
      <c r="D25" s="724"/>
    </row>
    <row r="26" spans="1:4" s="208" customFormat="1" ht="12.75">
      <c r="A26" s="639" t="s">
        <v>132</v>
      </c>
      <c r="B26" s="725">
        <f>IF(A10="elektriciteit",'T5C'!C3,IF(A10="gas",'T5G'!C3,"FALSE"))</f>
        <v>0</v>
      </c>
      <c r="C26" s="726"/>
      <c r="D26" s="727"/>
    </row>
    <row r="27" spans="1:4" s="216" customFormat="1" ht="12.75">
      <c r="A27" s="638" t="s">
        <v>337</v>
      </c>
      <c r="B27" s="723">
        <v>0</v>
      </c>
      <c r="C27" s="723"/>
      <c r="D27" s="724"/>
    </row>
    <row r="28" spans="1:4" s="208" customFormat="1" ht="12.75">
      <c r="A28" s="640" t="s">
        <v>323</v>
      </c>
      <c r="B28" s="725">
        <f>+'T9'!D157</f>
        <v>0</v>
      </c>
      <c r="C28" s="726"/>
      <c r="D28" s="727"/>
    </row>
    <row r="29" spans="1:4" s="208" customFormat="1" ht="12.75" customHeight="1">
      <c r="A29" s="590" t="s">
        <v>347</v>
      </c>
      <c r="B29" s="739">
        <v>0</v>
      </c>
      <c r="C29" s="739"/>
      <c r="D29" s="740"/>
    </row>
    <row r="30" spans="1:4" s="216" customFormat="1" ht="12.75">
      <c r="A30" s="638" t="s">
        <v>337</v>
      </c>
      <c r="B30" s="723">
        <v>0</v>
      </c>
      <c r="C30" s="723"/>
      <c r="D30" s="724"/>
    </row>
    <row r="31" spans="1:4" s="208" customFormat="1" ht="12.75">
      <c r="A31" s="640" t="s">
        <v>324</v>
      </c>
      <c r="B31" s="725">
        <f>-'T10'!D76</f>
        <v>0</v>
      </c>
      <c r="C31" s="726"/>
      <c r="D31" s="727"/>
    </row>
    <row r="32" spans="1:4" s="216" customFormat="1" ht="12.75">
      <c r="A32" s="638" t="s">
        <v>337</v>
      </c>
      <c r="B32" s="723">
        <v>0</v>
      </c>
      <c r="C32" s="723"/>
      <c r="D32" s="724"/>
    </row>
    <row r="33" spans="1:4" s="208" customFormat="1" ht="12.75">
      <c r="A33" s="639"/>
      <c r="B33" s="725"/>
      <c r="C33" s="726"/>
      <c r="D33" s="727"/>
    </row>
    <row r="34" spans="1:4" s="216" customFormat="1" ht="12.75">
      <c r="A34" s="641" t="s">
        <v>13</v>
      </c>
      <c r="B34" s="743">
        <f>+'T8'!B5</f>
        <v>0</v>
      </c>
      <c r="C34" s="744"/>
      <c r="D34" s="745"/>
    </row>
    <row r="35" spans="1:4" s="216" customFormat="1" ht="12.75">
      <c r="A35" s="638" t="s">
        <v>337</v>
      </c>
      <c r="B35" s="723">
        <v>0</v>
      </c>
      <c r="C35" s="723"/>
      <c r="D35" s="724"/>
    </row>
    <row r="36" spans="1:4" s="216" customFormat="1" ht="12.75">
      <c r="A36" s="641" t="s">
        <v>8</v>
      </c>
      <c r="B36" s="743">
        <f>+'T6'!C13</f>
        <v>0</v>
      </c>
      <c r="C36" s="744"/>
      <c r="D36" s="745"/>
    </row>
    <row r="37" spans="1:4" s="216" customFormat="1" ht="13.5" thickBot="1">
      <c r="A37" s="642" t="s">
        <v>337</v>
      </c>
      <c r="B37" s="741">
        <v>0</v>
      </c>
      <c r="C37" s="741"/>
      <c r="D37" s="742"/>
    </row>
    <row r="38" s="208" customFormat="1" ht="12.75"/>
    <row r="39" s="208" customFormat="1" ht="12.75"/>
    <row r="40" s="208" customFormat="1" ht="12.75"/>
    <row r="41" s="208" customFormat="1" ht="12.75"/>
    <row r="42" s="217" customFormat="1" ht="12.75"/>
    <row r="43" s="217" customFormat="1" ht="12.75"/>
    <row r="44" s="217" customFormat="1" ht="12.75"/>
    <row r="45" s="217" customFormat="1" ht="12.75"/>
    <row r="46" s="217" customFormat="1" ht="12.75"/>
    <row r="47" s="217" customFormat="1" ht="12.75"/>
    <row r="48" s="217" customFormat="1" ht="12.75"/>
    <row r="49" s="217" customFormat="1" ht="12.75"/>
    <row r="50" s="217" customFormat="1" ht="12.75"/>
    <row r="51" s="217" customFormat="1" ht="12.75"/>
    <row r="52" s="217" customFormat="1" ht="12.75"/>
    <row r="53" s="217" customFormat="1" ht="12.75"/>
    <row r="54" s="217" customFormat="1" ht="12.75"/>
    <row r="55" s="217" customFormat="1" ht="12.75"/>
    <row r="56" s="217" customFormat="1" ht="12.75"/>
    <row r="57" s="217" customFormat="1" ht="12.75"/>
    <row r="58" s="217" customFormat="1" ht="12.75"/>
    <row r="59" s="217" customFormat="1" ht="12.75"/>
    <row r="60" s="217" customFormat="1" ht="12.75"/>
    <row r="61" s="217" customFormat="1" ht="12.75"/>
    <row r="62" s="217" customFormat="1" ht="12.75"/>
    <row r="63" s="217" customFormat="1" ht="12.75"/>
    <row r="64" s="217" customFormat="1" ht="12.75"/>
    <row r="65" s="217" customFormat="1" ht="12.75"/>
    <row r="66" s="217" customFormat="1" ht="12.75"/>
    <row r="67" s="217" customFormat="1" ht="12.75"/>
    <row r="68" s="217" customFormat="1" ht="12.75"/>
    <row r="69" s="217" customFormat="1" ht="12.75"/>
    <row r="70" s="217" customFormat="1" ht="12.75"/>
    <row r="71" s="217" customFormat="1" ht="12.75"/>
    <row r="72" s="217" customFormat="1" ht="12.75"/>
    <row r="73" s="217" customFormat="1" ht="12.75"/>
    <row r="74" s="217" customFormat="1" ht="12.75"/>
    <row r="75" s="217" customFormat="1" ht="12.75"/>
    <row r="76" s="217" customFormat="1" ht="12.75"/>
    <row r="77" s="217" customFormat="1" ht="12.75"/>
    <row r="78" s="217" customFormat="1" ht="12.75"/>
    <row r="79" s="217" customFormat="1" ht="12.75"/>
    <row r="80" s="217" customFormat="1" ht="12.75"/>
    <row r="81" s="217" customFormat="1" ht="12.75"/>
    <row r="82" s="217" customFormat="1" ht="12.75"/>
    <row r="83" s="217" customFormat="1" ht="12.75"/>
    <row r="84" s="217" customFormat="1" ht="12.75"/>
    <row r="85" s="217" customFormat="1" ht="12.75"/>
    <row r="86" s="217" customFormat="1" ht="12.75"/>
    <row r="87" s="217" customFormat="1" ht="12.75"/>
    <row r="88" s="217" customFormat="1" ht="12.75"/>
    <row r="89" s="217" customFormat="1" ht="12.75"/>
    <row r="90" s="217" customFormat="1" ht="12.75"/>
    <row r="91" s="217" customFormat="1" ht="12.75"/>
    <row r="92" s="217" customFormat="1" ht="12.75"/>
    <row r="93" s="217" customFormat="1" ht="12.75"/>
    <row r="94" s="217" customFormat="1" ht="12.75"/>
    <row r="95" s="217" customFormat="1" ht="12.75"/>
    <row r="96" s="217" customFormat="1" ht="12.75"/>
    <row r="97" s="217" customFormat="1" ht="12.75"/>
    <row r="98" s="217" customFormat="1" ht="12.75"/>
    <row r="99" s="217" customFormat="1" ht="12.75"/>
    <row r="100" s="217" customFormat="1" ht="12.75"/>
    <row r="101" s="217" customFormat="1" ht="12.75"/>
    <row r="102" s="217" customFormat="1" ht="12.75"/>
    <row r="103" s="217" customFormat="1" ht="12.75"/>
    <row r="104" s="217" customFormat="1" ht="12.75"/>
    <row r="105" s="217" customFormat="1" ht="12.75"/>
    <row r="106" s="217" customFormat="1" ht="12.75"/>
    <row r="107" s="217" customFormat="1" ht="12.75"/>
    <row r="108" s="217" customFormat="1" ht="12.75"/>
    <row r="109" s="217" customFormat="1" ht="12.75"/>
    <row r="110" s="217" customFormat="1" ht="12.75"/>
    <row r="111" s="217" customFormat="1" ht="12.75"/>
    <row r="112" s="217" customFormat="1" ht="12.75"/>
    <row r="113" s="217" customFormat="1" ht="12.75"/>
    <row r="114" s="217" customFormat="1" ht="12.75"/>
    <row r="115" s="217" customFormat="1" ht="12.75"/>
    <row r="116" s="217" customFormat="1" ht="12.75"/>
    <row r="117" s="217" customFormat="1" ht="12.75"/>
    <row r="118" s="217" customFormat="1" ht="12.75"/>
    <row r="119" s="217" customFormat="1" ht="12.75"/>
    <row r="120" s="217" customFormat="1" ht="12.75"/>
    <row r="121" s="217" customFormat="1" ht="12.75"/>
    <row r="122" s="217" customFormat="1" ht="12.75"/>
    <row r="123" s="217" customFormat="1" ht="12.75"/>
    <row r="124" s="217" customFormat="1" ht="12.75"/>
    <row r="125" s="217" customFormat="1" ht="12.75"/>
    <row r="126" s="217" customFormat="1" ht="12.75"/>
    <row r="127" s="217" customFormat="1" ht="12.75"/>
    <row r="128" s="217" customFormat="1" ht="12.75"/>
    <row r="129" s="217" customFormat="1" ht="12.75"/>
    <row r="130" s="217" customFormat="1" ht="12.75"/>
    <row r="131" s="217" customFormat="1" ht="12.75"/>
    <row r="132" s="217" customFormat="1" ht="12.75"/>
    <row r="133" s="217" customFormat="1" ht="12.75"/>
    <row r="134" s="217" customFormat="1" ht="12.75"/>
    <row r="135" s="217" customFormat="1" ht="12.75"/>
    <row r="136" s="217" customFormat="1" ht="12.75"/>
    <row r="137" s="217" customFormat="1" ht="12.75"/>
    <row r="138" s="217" customFormat="1" ht="12.75"/>
    <row r="139" s="217" customFormat="1" ht="12.75"/>
    <row r="140" s="217" customFormat="1" ht="12.75"/>
    <row r="141" s="217" customFormat="1" ht="12.75"/>
    <row r="142" s="208" customFormat="1" ht="12.75"/>
    <row r="143" s="208" customFormat="1" ht="12.75"/>
    <row r="144" s="208" customFormat="1" ht="12.75"/>
    <row r="145" s="208" customFormat="1" ht="12.75"/>
    <row r="146" s="208" customFormat="1" ht="12.75"/>
    <row r="147" s="208" customFormat="1" ht="12.75"/>
    <row r="148" s="208" customFormat="1" ht="12.75"/>
    <row r="149" s="208" customFormat="1" ht="12.75"/>
    <row r="150" s="208" customFormat="1" ht="12.75"/>
    <row r="151" s="208" customFormat="1" ht="12.75"/>
    <row r="152" s="208" customFormat="1" ht="12.75"/>
    <row r="153" s="208" customFormat="1" ht="12.75"/>
    <row r="154" s="208" customFormat="1" ht="12.75"/>
    <row r="155" s="208" customFormat="1" ht="12.75"/>
    <row r="156" s="208" customFormat="1" ht="12.75"/>
    <row r="157" s="208" customFormat="1" ht="12.75"/>
    <row r="158" s="208" customFormat="1" ht="12.75"/>
    <row r="159" s="208" customFormat="1" ht="12.75"/>
    <row r="160" s="208" customFormat="1" ht="12.75"/>
    <row r="161" s="208" customFormat="1" ht="12.75"/>
    <row r="162" s="208" customFormat="1" ht="12.75"/>
    <row r="163" s="208" customFormat="1" ht="12.75"/>
    <row r="164" s="208" customFormat="1" ht="12.75"/>
    <row r="165" s="208" customFormat="1" ht="12.75"/>
    <row r="166" s="208" customFormat="1" ht="12.75"/>
    <row r="167" s="208" customFormat="1" ht="12.75"/>
    <row r="168" s="208" customFormat="1" ht="12.75"/>
    <row r="169" s="208" customFormat="1" ht="12.75"/>
    <row r="170" s="208" customFormat="1" ht="12.75"/>
    <row r="171" s="208" customFormat="1" ht="12.75"/>
    <row r="172" s="208" customFormat="1" ht="12.75"/>
    <row r="173" s="208" customFormat="1" ht="12.75"/>
    <row r="174" s="208" customFormat="1" ht="12.75"/>
    <row r="175" s="208" customFormat="1" ht="12.75"/>
    <row r="176" s="208" customFormat="1" ht="12.75"/>
    <row r="177" s="208" customFormat="1" ht="12.75"/>
    <row r="178" s="208" customFormat="1" ht="12.75"/>
    <row r="179" s="208" customFormat="1" ht="12.75"/>
    <row r="180" s="208" customFormat="1" ht="12.75"/>
    <row r="181" s="208" customFormat="1" ht="12.75"/>
    <row r="182" s="208" customFormat="1" ht="12.75"/>
    <row r="183" s="208" customFormat="1" ht="12.75"/>
    <row r="184" s="208" customFormat="1" ht="12.75"/>
    <row r="185" s="208" customFormat="1" ht="12.75"/>
    <row r="186" s="208" customFormat="1" ht="12.75"/>
    <row r="187" s="208" customFormat="1" ht="12.75"/>
    <row r="188" s="208" customFormat="1" ht="12.75"/>
    <row r="189" s="208" customFormat="1" ht="12.75"/>
    <row r="190" s="208" customFormat="1" ht="12.75"/>
    <row r="191" s="208" customFormat="1" ht="12.75"/>
    <row r="192" s="208" customFormat="1" ht="12.75"/>
    <row r="193" s="208" customFormat="1" ht="12.75"/>
    <row r="194" s="208" customFormat="1" ht="12.75"/>
    <row r="195" s="208" customFormat="1" ht="12.75"/>
    <row r="196" s="208" customFormat="1" ht="12.75"/>
    <row r="197" s="208" customFormat="1" ht="12.75"/>
    <row r="198" s="208" customFormat="1" ht="12.75"/>
    <row r="199" s="208" customFormat="1" ht="12.75"/>
    <row r="200" s="208" customFormat="1" ht="12.75"/>
    <row r="201" s="208" customFormat="1" ht="12.75"/>
    <row r="202" s="208" customFormat="1" ht="12.75"/>
    <row r="203" s="208" customFormat="1" ht="12.75"/>
    <row r="204" s="208" customFormat="1" ht="12.75"/>
    <row r="205" s="208" customFormat="1" ht="12.75"/>
    <row r="206" s="208" customFormat="1" ht="12.75"/>
    <row r="207" s="208" customFormat="1" ht="12.75"/>
    <row r="208" s="208" customFormat="1" ht="12.75"/>
    <row r="209" s="208" customFormat="1" ht="12.75"/>
    <row r="210" s="208" customFormat="1" ht="12.75"/>
    <row r="211" s="208" customFormat="1" ht="12.75"/>
    <row r="212" s="208" customFormat="1" ht="12.75"/>
    <row r="213" s="208" customFormat="1" ht="12.75"/>
    <row r="214" s="208" customFormat="1" ht="12.75"/>
    <row r="215" s="208" customFormat="1" ht="12.75"/>
    <row r="216" s="208" customFormat="1" ht="12.75"/>
    <row r="217" s="208" customFormat="1" ht="12.75"/>
    <row r="218" s="208" customFormat="1" ht="12.75"/>
    <row r="219" s="208" customFormat="1" ht="12.75"/>
    <row r="220" s="208" customFormat="1" ht="12.75"/>
    <row r="221" s="208" customFormat="1" ht="12.75"/>
    <row r="222" s="208" customFormat="1" ht="12.75"/>
    <row r="223" s="208" customFormat="1" ht="12.75"/>
    <row r="224" s="208" customFormat="1" ht="12.75"/>
    <row r="225" s="208" customFormat="1" ht="12.75"/>
    <row r="226" s="208" customFormat="1" ht="12.75"/>
    <row r="227" s="208" customFormat="1" ht="12.75"/>
    <row r="228" s="208" customFormat="1" ht="12.75"/>
    <row r="229" s="208" customFormat="1" ht="12.75"/>
    <row r="230" s="208" customFormat="1" ht="12.75"/>
    <row r="231" s="208" customFormat="1" ht="12.75"/>
    <row r="232" s="208" customFormat="1" ht="12.75"/>
    <row r="233" s="208" customFormat="1" ht="12.75"/>
    <row r="234" s="208" customFormat="1" ht="12.75"/>
    <row r="235" s="208" customFormat="1" ht="12.75"/>
    <row r="236" s="208" customFormat="1" ht="12.75"/>
    <row r="237" s="208" customFormat="1" ht="12.75"/>
    <row r="238" s="208" customFormat="1" ht="12.75"/>
    <row r="239" s="208" customFormat="1" ht="12.75"/>
    <row r="240" s="208" customFormat="1" ht="12.75"/>
    <row r="241" s="208" customFormat="1" ht="12.75"/>
    <row r="242" s="208" customFormat="1" ht="12.75"/>
    <row r="243" s="208" customFormat="1" ht="12.75"/>
    <row r="244" s="208" customFormat="1" ht="12.75"/>
    <row r="245" s="208" customFormat="1" ht="12.75"/>
    <row r="246" s="208" customFormat="1" ht="12.75"/>
    <row r="247" s="208" customFormat="1" ht="12.75"/>
    <row r="248" s="208" customFormat="1" ht="12.75"/>
    <row r="249" s="208" customFormat="1" ht="12.75"/>
    <row r="250" s="208" customFormat="1" ht="12.75"/>
    <row r="251" s="208" customFormat="1" ht="12.75"/>
    <row r="252" s="208" customFormat="1" ht="12.75"/>
    <row r="253" s="208" customFormat="1" ht="12.75"/>
    <row r="254" s="208" customFormat="1" ht="12.75"/>
    <row r="255" s="208" customFormat="1" ht="12.75"/>
    <row r="256" s="208" customFormat="1" ht="12.75"/>
    <row r="257" s="208" customFormat="1" ht="12.75"/>
    <row r="258" s="208" customFormat="1" ht="12.75"/>
    <row r="259" s="208" customFormat="1" ht="12.75"/>
    <row r="260" s="208" customFormat="1" ht="12.75"/>
    <row r="261" s="208" customFormat="1" ht="12.75"/>
    <row r="262" s="208" customFormat="1" ht="12.75"/>
    <row r="263" s="208" customFormat="1" ht="12.75"/>
    <row r="264" s="208" customFormat="1" ht="12.75"/>
    <row r="265" s="208" customFormat="1" ht="12.75"/>
    <row r="266" s="208" customFormat="1" ht="12.75"/>
    <row r="267" s="208" customFormat="1" ht="12.75"/>
    <row r="268" s="208" customFormat="1" ht="12.75"/>
    <row r="269" s="208" customFormat="1" ht="12.75"/>
    <row r="270" s="208" customFormat="1" ht="12.75"/>
    <row r="271" s="208" customFormat="1" ht="12.75"/>
    <row r="272" s="208" customFormat="1" ht="12.75"/>
    <row r="273" s="208" customFormat="1" ht="12.75"/>
    <row r="274" s="208" customFormat="1" ht="12.75"/>
    <row r="275" s="208" customFormat="1" ht="12.75"/>
    <row r="276" s="208" customFormat="1" ht="12.75"/>
    <row r="277" s="208" customFormat="1" ht="12.75"/>
    <row r="278" s="208" customFormat="1" ht="12.75"/>
    <row r="279" s="208" customFormat="1" ht="12.75"/>
    <row r="280" s="208" customFormat="1" ht="12.75"/>
    <row r="281" s="208" customFormat="1" ht="12.75"/>
    <row r="282" s="208" customFormat="1" ht="12.75"/>
    <row r="283" s="208" customFormat="1" ht="12.75"/>
    <row r="284" s="208" customFormat="1" ht="12.75"/>
    <row r="285" s="208" customFormat="1" ht="12.75"/>
    <row r="286" s="208" customFormat="1" ht="12.75"/>
    <row r="287" s="208" customFormat="1" ht="12.75"/>
    <row r="288" s="208" customFormat="1" ht="12.75"/>
    <row r="289" s="208" customFormat="1" ht="12.75"/>
    <row r="290" s="208" customFormat="1" ht="12.75"/>
    <row r="291" s="208" customFormat="1" ht="12.75"/>
    <row r="292" s="208" customFormat="1" ht="12.75"/>
    <row r="293" s="208" customFormat="1" ht="12.75"/>
    <row r="294" s="208" customFormat="1" ht="12.75"/>
    <row r="295" s="208" customFormat="1" ht="12.75"/>
    <row r="296" s="208" customFormat="1" ht="12.75"/>
    <row r="297" s="208" customFormat="1" ht="12.75"/>
    <row r="298" s="208" customFormat="1" ht="12.75"/>
    <row r="299" s="208" customFormat="1" ht="12.75"/>
    <row r="300" s="208" customFormat="1" ht="12.75"/>
    <row r="301" s="208" customFormat="1" ht="12.75"/>
    <row r="302" s="208" customFormat="1" ht="12.75"/>
    <row r="303" s="208" customFormat="1" ht="12.75"/>
    <row r="304" s="208" customFormat="1" ht="12.75"/>
    <row r="305" s="208" customFormat="1" ht="12.75"/>
    <row r="306" s="208" customFormat="1" ht="12.75"/>
    <row r="307" s="208" customFormat="1" ht="12.75"/>
    <row r="308" s="208" customFormat="1" ht="12.75"/>
    <row r="309" s="208" customFormat="1" ht="12.75"/>
    <row r="310" s="208" customFormat="1" ht="12.75"/>
    <row r="311" s="208" customFormat="1" ht="12.75"/>
    <row r="312" s="208" customFormat="1" ht="12.75"/>
    <row r="313" s="208" customFormat="1" ht="12.75"/>
    <row r="314" s="208" customFormat="1" ht="12.75"/>
    <row r="315" s="208" customFormat="1" ht="12.75"/>
    <row r="316" s="208" customFormat="1" ht="12.75"/>
    <row r="317" s="208" customFormat="1" ht="12.75"/>
    <row r="318" s="208" customFormat="1" ht="12.75"/>
    <row r="319" s="208" customFormat="1" ht="12.75"/>
    <row r="320" s="208" customFormat="1" ht="12.75"/>
    <row r="321" s="208" customFormat="1" ht="12.75"/>
    <row r="322" s="208" customFormat="1" ht="12.75"/>
    <row r="323" s="208" customFormat="1" ht="12.75"/>
    <row r="324" s="208" customFormat="1" ht="12.75"/>
    <row r="325" s="208" customFormat="1" ht="12.75"/>
    <row r="326" s="208" customFormat="1" ht="12.75"/>
    <row r="327" s="208" customFormat="1" ht="12.75"/>
    <row r="328" s="208" customFormat="1" ht="12.75"/>
    <row r="329" s="208" customFormat="1" ht="12.75"/>
    <row r="330" s="208" customFormat="1" ht="12.75"/>
    <row r="331" s="208" customFormat="1" ht="12.75"/>
    <row r="332" s="208" customFormat="1" ht="12.75"/>
    <row r="333" s="208" customFormat="1" ht="12.75"/>
    <row r="334" s="208" customFormat="1" ht="12.75"/>
    <row r="335" s="208" customFormat="1" ht="12.75"/>
    <row r="336" s="208" customFormat="1" ht="12.75"/>
    <row r="337" s="208" customFormat="1" ht="12.75"/>
    <row r="338" s="208" customFormat="1" ht="12.75"/>
    <row r="339" s="208" customFormat="1" ht="12.75"/>
    <row r="340" s="208" customFormat="1" ht="12.75"/>
    <row r="341" s="208" customFormat="1" ht="12.75"/>
    <row r="342" s="208" customFormat="1" ht="12.75"/>
    <row r="343" s="208" customFormat="1" ht="12.75"/>
    <row r="344" s="208" customFormat="1" ht="12.75"/>
    <row r="345" s="208" customFormat="1" ht="12.75"/>
    <row r="346" s="208" customFormat="1" ht="12.75"/>
    <row r="347" s="208" customFormat="1" ht="12.75"/>
    <row r="348" s="208" customFormat="1" ht="12.75"/>
    <row r="349" s="208" customFormat="1" ht="12.75"/>
    <row r="350" s="208" customFormat="1" ht="12.75"/>
    <row r="351" s="208" customFormat="1" ht="12.75"/>
    <row r="352" s="208" customFormat="1" ht="12.75"/>
    <row r="353" s="208" customFormat="1" ht="12.75"/>
    <row r="354" s="208" customFormat="1" ht="12.75"/>
    <row r="355" s="208" customFormat="1" ht="12.75"/>
    <row r="356" s="208" customFormat="1" ht="12.75"/>
    <row r="357" s="208" customFormat="1" ht="12.75"/>
    <row r="358" s="208" customFormat="1" ht="12.75"/>
    <row r="359" s="208" customFormat="1" ht="12.75"/>
    <row r="360" s="208" customFormat="1" ht="12.75"/>
    <row r="361" s="208" customFormat="1" ht="12.75"/>
    <row r="362" s="208" customFormat="1" ht="12.75"/>
    <row r="363" s="208" customFormat="1" ht="12.75"/>
    <row r="364" s="208" customFormat="1" ht="12.75"/>
    <row r="365" s="208" customFormat="1" ht="12.75"/>
    <row r="366" s="208" customFormat="1" ht="12.75"/>
    <row r="367" s="208" customFormat="1" ht="12.75"/>
    <row r="368" s="208" customFormat="1" ht="12.75"/>
    <row r="369" s="208" customFormat="1" ht="12.75"/>
    <row r="370" s="208" customFormat="1" ht="12.75"/>
    <row r="371" s="208" customFormat="1" ht="12.75"/>
    <row r="372" s="208" customFormat="1" ht="12.75"/>
    <row r="373" s="208" customFormat="1" ht="12.75"/>
    <row r="374" s="208" customFormat="1" ht="12.75"/>
    <row r="375" s="208" customFormat="1" ht="12.75"/>
    <row r="376" s="208" customFormat="1" ht="12.75"/>
    <row r="377" s="208" customFormat="1" ht="12.75"/>
    <row r="378" s="208" customFormat="1" ht="12.75"/>
    <row r="379" s="208" customFormat="1" ht="12.75"/>
    <row r="380" s="208" customFormat="1" ht="12.75"/>
    <row r="381" s="208" customFormat="1" ht="12.75"/>
    <row r="382" s="208" customFormat="1" ht="12.75"/>
    <row r="383" s="208" customFormat="1" ht="12.75"/>
    <row r="384" s="208" customFormat="1" ht="12.75"/>
    <row r="385" s="208" customFormat="1" ht="12.75"/>
    <row r="386" s="208" customFormat="1" ht="12.75"/>
    <row r="387" s="208" customFormat="1" ht="12.75"/>
    <row r="388" s="208" customFormat="1" ht="12.75"/>
    <row r="389" s="208" customFormat="1" ht="12.75"/>
    <row r="390" s="208" customFormat="1" ht="12.75"/>
    <row r="391" s="208" customFormat="1" ht="12.75"/>
    <row r="392" s="208" customFormat="1" ht="12.75"/>
    <row r="393" s="208" customFormat="1" ht="12.75"/>
    <row r="394" s="208" customFormat="1" ht="12.75"/>
    <row r="395" s="208" customFormat="1" ht="12.75"/>
    <row r="396" s="208" customFormat="1" ht="12.75"/>
    <row r="397" s="208" customFormat="1" ht="12.75"/>
    <row r="398" s="208" customFormat="1" ht="12.75"/>
    <row r="399" s="208" customFormat="1" ht="12.75"/>
    <row r="400" s="208" customFormat="1" ht="12.75"/>
    <row r="401" s="208" customFormat="1" ht="12.75"/>
    <row r="402" s="208" customFormat="1" ht="12.75"/>
    <row r="403" s="208" customFormat="1" ht="12.75"/>
    <row r="404" s="208" customFormat="1" ht="12.75"/>
    <row r="405" s="208" customFormat="1" ht="12.75"/>
    <row r="406" s="208" customFormat="1" ht="12.75"/>
    <row r="407" s="208" customFormat="1" ht="12.75"/>
    <row r="408" s="208" customFormat="1" ht="12.75"/>
    <row r="409" s="208" customFormat="1" ht="12.75"/>
    <row r="410" s="208" customFormat="1" ht="12.75"/>
    <row r="411" s="208" customFormat="1" ht="12.75"/>
    <row r="412" s="208" customFormat="1" ht="12.75"/>
    <row r="413" s="208" customFormat="1" ht="12.75"/>
    <row r="414" s="208" customFormat="1" ht="12.75"/>
    <row r="415" s="208" customFormat="1" ht="12.75"/>
    <row r="416" s="208" customFormat="1" ht="12.75"/>
    <row r="417" s="208" customFormat="1" ht="12.75"/>
    <row r="418" s="208" customFormat="1" ht="12.75"/>
    <row r="419" s="208" customFormat="1" ht="12.75"/>
    <row r="420" s="208" customFormat="1" ht="12.75"/>
    <row r="421" s="208" customFormat="1" ht="12.75"/>
    <row r="422" s="208" customFormat="1" ht="12.75"/>
    <row r="423" s="208" customFormat="1" ht="12.75"/>
    <row r="424" s="208" customFormat="1" ht="12.75"/>
    <row r="425" s="208" customFormat="1" ht="12.75"/>
    <row r="426" s="208" customFormat="1" ht="12.75"/>
    <row r="427" s="208" customFormat="1" ht="12.75"/>
    <row r="428" s="208" customFormat="1" ht="12.75"/>
    <row r="429" s="208" customFormat="1" ht="12.75"/>
    <row r="430" s="208" customFormat="1" ht="12.75"/>
    <row r="431" s="208" customFormat="1" ht="12.75"/>
    <row r="432" s="208" customFormat="1" ht="12.75"/>
    <row r="433" s="208" customFormat="1" ht="12.75"/>
    <row r="434" s="208" customFormat="1" ht="12.75"/>
    <row r="435" s="208" customFormat="1" ht="12.75"/>
    <row r="436" s="208" customFormat="1" ht="12.75"/>
    <row r="437" s="208" customFormat="1" ht="12.75"/>
    <row r="438" s="208" customFormat="1" ht="12.75"/>
    <row r="439" s="208" customFormat="1" ht="12.75"/>
    <row r="440" s="208" customFormat="1" ht="12.75"/>
    <row r="441" s="208" customFormat="1" ht="12.75"/>
    <row r="442" s="208" customFormat="1" ht="12.75"/>
    <row r="443" s="208" customFormat="1" ht="12.75"/>
    <row r="444" s="208" customFormat="1" ht="12.75"/>
    <row r="445" s="208" customFormat="1" ht="12.75"/>
    <row r="446" s="208" customFormat="1" ht="12.75"/>
    <row r="447" s="208" customFormat="1" ht="12.75"/>
    <row r="448" s="208" customFormat="1" ht="12.75"/>
    <row r="449" s="208" customFormat="1" ht="12.75"/>
    <row r="450" s="208" customFormat="1" ht="12.75"/>
    <row r="451" s="208" customFormat="1" ht="12.75"/>
    <row r="452" s="208" customFormat="1" ht="12.75"/>
    <row r="453" s="208" customFormat="1" ht="12.75"/>
    <row r="454" s="208" customFormat="1" ht="12.75"/>
    <row r="455" s="208" customFormat="1" ht="12.75"/>
    <row r="456" s="208" customFormat="1" ht="12.75"/>
    <row r="457" s="208" customFormat="1" ht="12.75"/>
    <row r="458" s="208" customFormat="1" ht="12.75"/>
    <row r="459" s="208" customFormat="1" ht="12.75"/>
    <row r="460" s="208" customFormat="1" ht="12.75"/>
    <row r="461" s="208" customFormat="1" ht="12.75"/>
    <row r="462" s="208" customFormat="1" ht="12.75"/>
    <row r="463" s="208" customFormat="1" ht="12.75"/>
    <row r="464" s="208" customFormat="1" ht="12.75"/>
    <row r="465" s="208" customFormat="1" ht="12.75"/>
    <row r="466" s="208" customFormat="1" ht="12.75"/>
    <row r="467" s="208" customFormat="1" ht="12.75"/>
    <row r="468" s="208" customFormat="1" ht="12.75"/>
    <row r="469" s="208" customFormat="1" ht="12.75"/>
    <row r="470" s="208" customFormat="1" ht="12.75"/>
    <row r="471" s="208" customFormat="1" ht="12.75"/>
    <row r="472" s="208" customFormat="1" ht="12.75"/>
    <row r="473" s="208" customFormat="1" ht="12.75"/>
    <row r="474" s="208" customFormat="1" ht="12.75"/>
    <row r="475" s="208" customFormat="1" ht="12.75"/>
    <row r="476" s="208" customFormat="1" ht="12.75"/>
    <row r="477" s="208" customFormat="1" ht="12.75"/>
    <row r="478" s="208" customFormat="1" ht="12.75"/>
    <row r="479" s="208" customFormat="1" ht="12.75"/>
    <row r="480" s="208" customFormat="1" ht="12.75"/>
    <row r="481" s="208" customFormat="1" ht="12.75"/>
    <row r="482" s="208" customFormat="1" ht="12.75"/>
    <row r="483" s="208" customFormat="1" ht="12.75"/>
    <row r="484" s="208" customFormat="1" ht="12.75"/>
    <row r="485" s="208" customFormat="1" ht="12.75"/>
    <row r="486" s="208" customFormat="1" ht="12.75"/>
    <row r="487" s="208" customFormat="1" ht="12.75"/>
    <row r="488" s="208" customFormat="1" ht="12.75"/>
    <row r="489" s="208" customFormat="1" ht="12.75"/>
    <row r="490" s="208" customFormat="1" ht="12.75"/>
    <row r="491" s="208" customFormat="1" ht="12.75"/>
    <row r="492" s="208" customFormat="1" ht="12.75"/>
    <row r="493" s="208" customFormat="1" ht="12.75"/>
    <row r="494" s="208" customFormat="1" ht="12.75"/>
    <row r="495" s="208" customFormat="1" ht="12.75"/>
    <row r="496" s="208" customFormat="1" ht="12.75"/>
    <row r="497" s="208" customFormat="1" ht="12.75"/>
    <row r="498" s="208" customFormat="1" ht="12.75"/>
    <row r="499" s="208" customFormat="1" ht="12.75"/>
    <row r="500" s="208" customFormat="1" ht="12.75"/>
    <row r="501" s="208" customFormat="1" ht="12.75"/>
    <row r="502" s="208" customFormat="1" ht="12.75"/>
    <row r="503" s="208" customFormat="1" ht="12.75"/>
    <row r="504" s="208" customFormat="1" ht="12.75"/>
    <row r="505" s="208" customFormat="1" ht="12.75"/>
    <row r="506" s="208" customFormat="1" ht="12.75"/>
    <row r="507" s="208" customFormat="1" ht="12.75"/>
    <row r="508" s="208" customFormat="1" ht="12.75"/>
    <row r="509" s="208" customFormat="1" ht="12.75"/>
    <row r="510" s="208" customFormat="1" ht="12.75"/>
    <row r="511" s="208" customFormat="1" ht="12.75"/>
    <row r="512" s="208" customFormat="1" ht="12.75"/>
    <row r="513" s="208" customFormat="1" ht="12.75"/>
    <row r="514" s="208" customFormat="1" ht="12.75"/>
    <row r="515" s="208" customFormat="1" ht="12.75"/>
    <row r="516" s="208" customFormat="1" ht="12.75"/>
    <row r="517" s="208" customFormat="1" ht="12.75"/>
    <row r="518" s="208" customFormat="1" ht="12.75"/>
    <row r="519" s="208" customFormat="1" ht="12.75"/>
    <row r="520" s="208" customFormat="1" ht="12.75"/>
    <row r="521" s="208" customFormat="1" ht="12.75"/>
    <row r="522" s="208" customFormat="1" ht="12.75"/>
    <row r="523" s="208" customFormat="1" ht="12.75"/>
    <row r="524" s="208" customFormat="1" ht="12.75"/>
    <row r="525" s="208" customFormat="1" ht="12.75"/>
    <row r="526" s="208" customFormat="1" ht="12.75"/>
    <row r="527" s="208" customFormat="1" ht="12.75"/>
    <row r="528" s="208" customFormat="1" ht="12.75"/>
    <row r="529" s="208" customFormat="1" ht="12.75"/>
    <row r="530" s="208" customFormat="1" ht="12.75"/>
    <row r="531" s="208" customFormat="1" ht="12.75"/>
    <row r="532" s="208" customFormat="1" ht="12.75"/>
    <row r="533" s="208" customFormat="1" ht="12.75"/>
    <row r="534" s="208" customFormat="1" ht="12.75"/>
    <row r="535" s="208" customFormat="1" ht="12.75"/>
    <row r="536" s="208" customFormat="1" ht="12.75"/>
    <row r="537" s="208" customFormat="1" ht="12.75"/>
    <row r="538" s="208" customFormat="1" ht="12.75"/>
    <row r="539" s="208" customFormat="1" ht="12.75"/>
    <row r="540" s="208" customFormat="1" ht="12.75"/>
    <row r="541" s="208" customFormat="1" ht="12.75"/>
    <row r="542" s="208" customFormat="1" ht="12.75"/>
    <row r="543" s="208" customFormat="1" ht="12.75"/>
    <row r="544" s="208" customFormat="1" ht="12.75"/>
    <row r="545" s="208" customFormat="1" ht="12.75"/>
    <row r="546" s="208" customFormat="1" ht="12.75"/>
    <row r="547" s="208" customFormat="1" ht="12.75"/>
    <row r="548" s="208" customFormat="1" ht="12.75"/>
    <row r="549" s="208" customFormat="1" ht="12.75"/>
    <row r="550" s="208" customFormat="1" ht="12.75"/>
    <row r="551" s="208" customFormat="1" ht="12.75"/>
    <row r="552" s="208" customFormat="1" ht="12.75"/>
    <row r="553" s="208" customFormat="1" ht="12.75"/>
    <row r="554" s="208" customFormat="1" ht="12.75"/>
    <row r="555" s="208" customFormat="1" ht="12.75"/>
    <row r="556" s="208" customFormat="1" ht="12.75"/>
    <row r="557" s="208" customFormat="1" ht="12.75"/>
    <row r="558" s="208" customFormat="1" ht="12.75"/>
    <row r="559" s="208" customFormat="1" ht="12.75"/>
    <row r="560" s="208" customFormat="1" ht="12.75"/>
    <row r="561" s="208" customFormat="1" ht="12.75"/>
    <row r="562" s="208" customFormat="1" ht="12.75"/>
    <row r="563" s="208" customFormat="1" ht="12.75"/>
    <row r="564" s="208" customFormat="1" ht="12.75"/>
    <row r="565" s="208" customFormat="1" ht="12.75"/>
    <row r="566" s="208" customFormat="1" ht="12.75"/>
    <row r="567" s="208" customFormat="1" ht="12.75"/>
    <row r="568" s="208" customFormat="1" ht="12.75"/>
    <row r="569" s="208" customFormat="1" ht="12.75"/>
    <row r="570" s="208" customFormat="1" ht="12.75"/>
    <row r="571" s="208" customFormat="1" ht="12.75"/>
    <row r="572" s="208" customFormat="1" ht="12.75"/>
    <row r="573" s="208" customFormat="1" ht="12.75"/>
    <row r="574" s="208" customFormat="1" ht="12.75"/>
    <row r="575" s="208" customFormat="1" ht="12.75"/>
    <row r="576" s="208" customFormat="1" ht="12.75"/>
    <row r="577" s="208" customFormat="1" ht="12.75"/>
    <row r="578" s="208" customFormat="1" ht="12.75"/>
    <row r="579" s="208" customFormat="1" ht="12.75"/>
    <row r="580" s="208" customFormat="1" ht="12.75"/>
    <row r="581" s="208" customFormat="1" ht="12.75"/>
    <row r="582" s="208" customFormat="1" ht="12.75"/>
    <row r="583" s="208" customFormat="1" ht="12.75"/>
    <row r="584" s="208" customFormat="1" ht="12.75"/>
    <row r="585" s="208" customFormat="1" ht="12.75"/>
    <row r="586" s="208" customFormat="1" ht="12.75"/>
    <row r="587" s="208" customFormat="1" ht="12.75"/>
    <row r="588" s="208" customFormat="1" ht="12.75"/>
    <row r="589" s="208" customFormat="1" ht="12.75"/>
    <row r="590" s="208" customFormat="1" ht="12.75"/>
    <row r="591" s="208" customFormat="1" ht="12.75"/>
    <row r="592" s="208" customFormat="1" ht="12.75"/>
    <row r="593" s="208" customFormat="1" ht="12.75"/>
    <row r="594" s="208" customFormat="1" ht="12.75"/>
    <row r="595" s="208" customFormat="1" ht="12.75"/>
    <row r="596" s="208" customFormat="1" ht="12.75"/>
    <row r="597" s="208" customFormat="1" ht="12.75"/>
    <row r="598" s="208" customFormat="1" ht="12.75"/>
    <row r="599" s="208" customFormat="1" ht="12.75"/>
    <row r="600" s="208" customFormat="1" ht="12.75"/>
    <row r="601" s="208" customFormat="1" ht="12.75"/>
    <row r="602" s="208" customFormat="1" ht="12.75"/>
    <row r="603" s="208" customFormat="1" ht="12.75"/>
    <row r="604" s="208" customFormat="1" ht="12.75"/>
    <row r="605" s="208" customFormat="1" ht="12.75"/>
    <row r="606" s="208" customFormat="1" ht="12.75"/>
    <row r="607" s="208" customFormat="1" ht="12.75"/>
    <row r="608" s="208" customFormat="1" ht="12.75"/>
    <row r="609" s="208" customFormat="1" ht="12.75"/>
    <row r="610" s="208" customFormat="1" ht="12.75"/>
    <row r="611" s="208" customFormat="1" ht="12.75"/>
    <row r="612" s="208" customFormat="1" ht="12.75"/>
    <row r="613" s="208" customFormat="1" ht="12.75"/>
    <row r="614" s="208" customFormat="1" ht="12.75"/>
    <row r="615" s="208" customFormat="1" ht="12.75"/>
    <row r="616" s="208" customFormat="1" ht="12.75"/>
    <row r="617" s="208" customFormat="1" ht="12.75"/>
    <row r="618" s="208" customFormat="1" ht="12.75"/>
    <row r="619" s="208" customFormat="1" ht="12.75"/>
    <row r="620" s="208" customFormat="1" ht="12.75"/>
    <row r="621" s="208" customFormat="1" ht="12.75"/>
    <row r="622" s="208" customFormat="1" ht="12.75"/>
    <row r="623" s="208" customFormat="1" ht="12.75"/>
    <row r="624" s="208" customFormat="1" ht="12.75"/>
    <row r="625" s="208" customFormat="1" ht="12.75"/>
    <row r="626" s="208" customFormat="1" ht="12.75"/>
    <row r="627" s="208" customFormat="1" ht="12.75"/>
    <row r="628" s="208" customFormat="1" ht="12.75"/>
    <row r="629" s="208" customFormat="1" ht="12.75"/>
    <row r="630" s="208" customFormat="1" ht="12.75"/>
    <row r="631" s="208" customFormat="1" ht="12.75"/>
    <row r="632" s="208" customFormat="1" ht="12.75"/>
    <row r="633" s="208" customFormat="1" ht="12.75"/>
    <row r="634" s="208" customFormat="1" ht="12.75"/>
    <row r="635" s="208" customFormat="1" ht="12.75"/>
    <row r="636" s="208" customFormat="1" ht="12.75"/>
    <row r="637" s="208" customFormat="1" ht="12.75"/>
    <row r="638" s="208" customFormat="1" ht="12.75"/>
    <row r="639" s="208" customFormat="1" ht="12.75"/>
    <row r="640" s="208" customFormat="1" ht="12.75"/>
    <row r="641" s="208" customFormat="1" ht="12.75"/>
    <row r="642" s="208" customFormat="1" ht="12.75"/>
    <row r="643" s="208" customFormat="1" ht="12.75"/>
    <row r="644" s="208" customFormat="1" ht="12.75"/>
    <row r="645" s="208" customFormat="1" ht="12.75"/>
    <row r="646" s="208" customFormat="1" ht="12.75"/>
    <row r="647" s="208" customFormat="1" ht="12.75"/>
    <row r="648" s="208" customFormat="1" ht="12.75"/>
    <row r="649" s="208" customFormat="1" ht="12.75"/>
    <row r="650" s="208" customFormat="1" ht="12.75"/>
    <row r="651" s="208" customFormat="1" ht="12.75"/>
    <row r="652" s="208" customFormat="1" ht="12.75"/>
    <row r="653" s="208" customFormat="1" ht="12.75"/>
    <row r="654" s="208" customFormat="1" ht="12.75"/>
    <row r="655" s="208" customFormat="1" ht="12.75"/>
    <row r="656" s="208" customFormat="1" ht="12.75"/>
    <row r="657" s="208" customFormat="1" ht="12.75"/>
    <row r="658" s="208" customFormat="1" ht="12.75"/>
    <row r="659" s="208" customFormat="1" ht="12.75"/>
    <row r="660" s="208" customFormat="1" ht="12.75"/>
    <row r="661" s="208" customFormat="1" ht="12.75"/>
    <row r="662" s="208" customFormat="1" ht="12.75"/>
    <row r="663" s="208" customFormat="1" ht="12.75"/>
    <row r="664" s="208" customFormat="1" ht="12.75"/>
    <row r="665" s="208" customFormat="1" ht="12.75"/>
    <row r="666" s="208" customFormat="1" ht="12.75"/>
    <row r="667" s="208" customFormat="1" ht="12.75"/>
    <row r="668" s="208" customFormat="1" ht="12.75"/>
    <row r="669" s="208" customFormat="1" ht="12.75"/>
    <row r="670" s="208" customFormat="1" ht="12.75"/>
    <row r="671" s="208" customFormat="1" ht="12.75"/>
    <row r="672" s="208" customFormat="1" ht="12.75"/>
    <row r="673" s="208" customFormat="1" ht="12.75"/>
    <row r="674" s="208" customFormat="1" ht="12.75"/>
    <row r="675" s="208" customFormat="1" ht="12.75"/>
    <row r="676" s="208" customFormat="1" ht="12.75"/>
    <row r="677" s="208" customFormat="1" ht="12.75"/>
    <row r="678" s="208" customFormat="1" ht="12.75"/>
    <row r="679" s="208" customFormat="1" ht="12.75"/>
    <row r="680" s="208" customFormat="1" ht="12.75"/>
    <row r="681" s="208" customFormat="1" ht="12.75"/>
    <row r="682" s="208" customFormat="1" ht="12.75"/>
    <row r="683" s="208" customFormat="1" ht="12.75"/>
    <row r="684" s="208" customFormat="1" ht="12.75"/>
    <row r="685" s="208" customFormat="1" ht="12.75"/>
    <row r="686" s="208" customFormat="1" ht="12.75"/>
    <row r="687" s="208" customFormat="1" ht="12.75"/>
    <row r="688" s="208" customFormat="1" ht="12.75"/>
    <row r="689" s="208" customFormat="1" ht="12.75"/>
    <row r="690" s="208" customFormat="1" ht="12.75"/>
    <row r="691" s="208" customFormat="1" ht="12.75"/>
    <row r="692" s="208" customFormat="1" ht="12.75"/>
    <row r="693" s="208" customFormat="1" ht="12.75"/>
    <row r="694" s="208" customFormat="1" ht="12.75"/>
    <row r="695" s="208" customFormat="1" ht="12.75"/>
    <row r="696" s="208" customFormat="1" ht="12.75"/>
    <row r="697" s="208" customFormat="1" ht="12.75"/>
    <row r="698" s="208" customFormat="1" ht="12.75"/>
    <row r="699" s="208" customFormat="1" ht="12.75"/>
    <row r="700" s="208" customFormat="1" ht="12.75"/>
    <row r="701" s="208" customFormat="1" ht="12.75"/>
    <row r="702" s="208" customFormat="1" ht="12.75"/>
    <row r="703" s="208" customFormat="1" ht="12.75"/>
    <row r="704" s="208" customFormat="1" ht="12.75"/>
    <row r="705" s="208" customFormat="1" ht="12.75"/>
    <row r="706" s="208" customFormat="1" ht="12.75"/>
    <row r="707" s="208" customFormat="1" ht="12.75"/>
    <row r="708" s="208" customFormat="1" ht="12.75"/>
    <row r="709" s="208" customFormat="1" ht="12.75"/>
    <row r="710" s="208" customFormat="1" ht="12.75"/>
    <row r="711" s="208" customFormat="1" ht="12.75"/>
    <row r="712" s="208" customFormat="1" ht="12.75"/>
    <row r="713" s="208" customFormat="1" ht="12.75"/>
    <row r="714" s="208" customFormat="1" ht="12.75"/>
    <row r="715" s="208" customFormat="1" ht="12.75"/>
    <row r="716" s="208" customFormat="1" ht="12.75"/>
    <row r="717" s="208" customFormat="1" ht="12.75"/>
    <row r="718" s="208" customFormat="1" ht="12.75"/>
    <row r="719" s="208" customFormat="1" ht="12.75"/>
    <row r="720" s="208" customFormat="1" ht="12.75"/>
    <row r="721" s="208" customFormat="1" ht="12.75"/>
    <row r="722" s="208" customFormat="1" ht="12.75"/>
    <row r="723" s="208" customFormat="1" ht="12.75"/>
    <row r="724" s="208" customFormat="1" ht="12.75"/>
    <row r="725" s="208" customFormat="1" ht="12.75"/>
    <row r="726" s="208" customFormat="1" ht="12.75"/>
    <row r="727" s="208" customFormat="1" ht="12.75"/>
    <row r="728" s="208" customFormat="1" ht="12.75"/>
    <row r="729" s="208" customFormat="1" ht="12.75"/>
    <row r="730" s="208" customFormat="1" ht="12.75"/>
    <row r="731" s="208" customFormat="1" ht="12.75"/>
    <row r="732" s="208" customFormat="1" ht="12.75"/>
    <row r="733" s="208" customFormat="1" ht="12.75"/>
    <row r="734" s="208" customFormat="1" ht="12.75"/>
    <row r="735" s="208" customFormat="1" ht="12.75"/>
    <row r="736" s="208" customFormat="1" ht="12.75"/>
    <row r="737" s="208" customFormat="1" ht="12.75"/>
    <row r="738" s="208" customFormat="1" ht="12.75"/>
    <row r="739" s="208" customFormat="1" ht="12.75"/>
    <row r="740" s="208" customFormat="1" ht="12.75"/>
    <row r="741" s="208" customFormat="1" ht="12.75"/>
    <row r="742" s="208" customFormat="1" ht="12.75"/>
    <row r="743" s="208" customFormat="1" ht="12.75"/>
    <row r="744" s="208" customFormat="1" ht="12.75"/>
    <row r="745" s="208" customFormat="1" ht="12.75"/>
    <row r="746" s="208" customFormat="1" ht="12.75"/>
    <row r="747" s="208" customFormat="1" ht="12.75"/>
    <row r="748" s="208" customFormat="1" ht="12.75"/>
    <row r="749" s="208" customFormat="1" ht="12.75"/>
    <row r="750" s="208" customFormat="1" ht="12.75"/>
    <row r="751" s="208" customFormat="1" ht="12.75"/>
    <row r="752" s="208" customFormat="1" ht="12.75"/>
    <row r="753" s="208" customFormat="1" ht="12.75"/>
    <row r="754" s="208" customFormat="1" ht="12.75"/>
    <row r="755" s="208" customFormat="1" ht="12.75"/>
    <row r="756" s="208" customFormat="1" ht="12.75"/>
    <row r="757" s="208" customFormat="1" ht="12.75"/>
    <row r="758" s="208" customFormat="1" ht="12.75"/>
    <row r="759" s="208" customFormat="1" ht="12.75"/>
    <row r="760" s="208" customFormat="1" ht="12.75"/>
    <row r="761" s="208" customFormat="1" ht="12.75"/>
    <row r="762" s="208" customFormat="1" ht="12.75"/>
    <row r="763" s="208" customFormat="1" ht="12.75"/>
    <row r="764" s="208" customFormat="1" ht="12.75"/>
    <row r="765" s="208" customFormat="1" ht="12.75"/>
    <row r="766" s="208" customFormat="1" ht="12.75"/>
    <row r="767" s="208" customFormat="1" ht="12.75"/>
    <row r="768" s="208" customFormat="1" ht="12.75"/>
    <row r="769" s="208" customFormat="1" ht="12.75"/>
    <row r="770" s="208" customFormat="1" ht="12.75"/>
    <row r="771" s="208" customFormat="1" ht="12.75"/>
    <row r="772" s="208" customFormat="1" ht="12.75"/>
    <row r="773" s="208" customFormat="1" ht="12.75"/>
    <row r="774" s="208" customFormat="1" ht="12.75"/>
    <row r="775" s="208" customFormat="1" ht="12.75"/>
    <row r="776" s="208" customFormat="1" ht="12.75"/>
    <row r="777" s="208" customFormat="1" ht="12.75"/>
    <row r="778" s="208" customFormat="1" ht="12.75"/>
    <row r="779" s="208" customFormat="1" ht="12.75"/>
    <row r="780" s="208" customFormat="1" ht="12.75"/>
    <row r="781" s="208" customFormat="1" ht="12.75"/>
    <row r="782" s="208" customFormat="1" ht="12.75"/>
    <row r="783" s="208" customFormat="1" ht="12.75"/>
    <row r="784" s="208" customFormat="1" ht="12.75"/>
    <row r="785" s="208" customFormat="1" ht="12.75"/>
    <row r="786" s="208" customFormat="1" ht="12.75"/>
    <row r="787" s="208" customFormat="1" ht="12.75"/>
    <row r="788" s="208" customFormat="1" ht="12.75"/>
    <row r="789" s="208" customFormat="1" ht="12.75"/>
    <row r="790" s="208" customFormat="1" ht="12.75"/>
    <row r="791" s="208" customFormat="1" ht="12.75"/>
    <row r="792" s="208" customFormat="1" ht="12.75"/>
    <row r="793" s="208" customFormat="1" ht="12.75"/>
    <row r="794" s="208" customFormat="1" ht="12.75"/>
    <row r="795" s="208" customFormat="1" ht="12.75"/>
    <row r="796" s="208" customFormat="1" ht="12.75"/>
    <row r="797" s="208" customFormat="1" ht="12.75"/>
    <row r="798" s="208" customFormat="1" ht="12.75"/>
    <row r="799" s="208" customFormat="1" ht="12.75"/>
    <row r="800" s="208" customFormat="1" ht="12.75"/>
    <row r="801" s="208" customFormat="1" ht="12.75"/>
    <row r="802" s="208" customFormat="1" ht="12.75"/>
    <row r="803" s="208" customFormat="1" ht="12.75"/>
    <row r="804" s="208" customFormat="1" ht="12.75"/>
    <row r="805" s="208" customFormat="1" ht="12.75"/>
    <row r="806" s="208" customFormat="1" ht="12.75"/>
    <row r="807" s="208" customFormat="1" ht="12.75"/>
    <row r="808" s="208" customFormat="1" ht="12.75"/>
    <row r="809" s="208" customFormat="1" ht="12.75"/>
    <row r="810" s="208" customFormat="1" ht="12.75"/>
    <row r="811" s="208" customFormat="1" ht="12.75"/>
    <row r="812" s="208" customFormat="1" ht="12.75"/>
    <row r="813" s="208" customFormat="1" ht="12.75"/>
    <row r="814" s="208" customFormat="1" ht="12.75"/>
    <row r="815" s="208" customFormat="1" ht="12.75"/>
    <row r="816" s="208" customFormat="1" ht="12.75"/>
    <row r="817" s="208" customFormat="1" ht="12.75"/>
    <row r="818" s="208" customFormat="1" ht="12.75"/>
    <row r="819" s="208" customFormat="1" ht="12.75"/>
    <row r="820" s="208" customFormat="1" ht="12.75"/>
    <row r="821" s="208" customFormat="1" ht="12.75"/>
    <row r="822" s="208" customFormat="1" ht="12.75"/>
    <row r="823" s="208" customFormat="1" ht="12.75"/>
    <row r="824" s="208" customFormat="1" ht="12.75"/>
    <row r="825" s="208" customFormat="1" ht="12.75"/>
    <row r="826" s="208" customFormat="1" ht="12.75"/>
    <row r="827" s="208" customFormat="1" ht="12.75"/>
    <row r="828" s="208" customFormat="1" ht="12.75"/>
    <row r="829" s="208" customFormat="1" ht="12.75"/>
    <row r="830" s="208" customFormat="1" ht="12.75"/>
    <row r="831" s="208" customFormat="1" ht="12.75"/>
    <row r="832" s="208" customFormat="1" ht="12.75"/>
    <row r="833" s="208" customFormat="1" ht="12.75"/>
    <row r="834" s="208" customFormat="1" ht="12.75"/>
    <row r="835" s="208" customFormat="1" ht="12.75"/>
    <row r="836" s="208" customFormat="1" ht="12.75"/>
    <row r="837" s="208" customFormat="1" ht="12.75"/>
    <row r="838" s="208" customFormat="1" ht="12.75"/>
    <row r="839" s="208" customFormat="1" ht="12.75"/>
    <row r="840" s="208" customFormat="1" ht="12.75"/>
    <row r="841" s="208" customFormat="1" ht="12.75"/>
    <row r="842" s="208" customFormat="1" ht="12.75"/>
    <row r="843" s="208" customFormat="1" ht="12.75"/>
    <row r="844" s="208" customFormat="1" ht="12.75"/>
    <row r="845" s="208" customFormat="1" ht="12.75"/>
    <row r="846" s="208" customFormat="1" ht="12.75"/>
    <row r="847" s="208" customFormat="1" ht="12.75"/>
    <row r="848" s="208" customFormat="1" ht="12.75"/>
    <row r="849" s="208" customFormat="1" ht="12.75"/>
    <row r="850" s="208" customFormat="1" ht="12.75"/>
    <row r="851" s="208" customFormat="1" ht="12.75"/>
    <row r="852" s="208" customFormat="1" ht="12.75"/>
    <row r="853" s="208" customFormat="1" ht="12.75"/>
    <row r="854" s="208" customFormat="1" ht="12.75"/>
    <row r="855" s="208" customFormat="1" ht="12.75"/>
    <row r="856" s="208" customFormat="1" ht="12.75"/>
    <row r="857" s="208" customFormat="1" ht="12.75"/>
    <row r="858" s="208" customFormat="1" ht="12.75"/>
    <row r="859" s="208" customFormat="1" ht="12.75"/>
    <row r="860" s="208" customFormat="1" ht="12.75"/>
    <row r="861" s="208" customFormat="1" ht="12.75"/>
    <row r="862" s="208" customFormat="1" ht="12.75"/>
    <row r="863" s="208" customFormat="1" ht="12.75"/>
    <row r="864" s="208" customFormat="1" ht="12.75"/>
    <row r="865" s="208" customFormat="1" ht="12.75"/>
    <row r="866" s="208" customFormat="1" ht="12.75"/>
    <row r="867" s="208" customFormat="1" ht="12.75"/>
    <row r="868" s="208" customFormat="1" ht="12.75"/>
    <row r="869" s="208" customFormat="1" ht="12.75"/>
    <row r="870" s="208" customFormat="1" ht="12.75"/>
    <row r="871" s="208" customFormat="1" ht="12.75"/>
    <row r="872" s="208" customFormat="1" ht="12.75"/>
    <row r="873" s="208" customFormat="1" ht="12.75"/>
    <row r="874" s="208" customFormat="1" ht="12.75"/>
    <row r="875" s="208" customFormat="1" ht="12.75"/>
    <row r="876" s="208" customFormat="1" ht="12.75"/>
    <row r="877" s="208" customFormat="1" ht="12.75"/>
    <row r="878" s="208" customFormat="1" ht="12.75"/>
    <row r="879" s="208" customFormat="1" ht="12.75"/>
    <row r="880" s="208" customFormat="1" ht="12.75"/>
  </sheetData>
  <sheetProtection/>
  <mergeCells count="22">
    <mergeCell ref="B34:D34"/>
    <mergeCell ref="B33:D33"/>
    <mergeCell ref="B19:D19"/>
    <mergeCell ref="B25:D25"/>
    <mergeCell ref="B22:D22"/>
    <mergeCell ref="B27:D27"/>
    <mergeCell ref="B29:D29"/>
    <mergeCell ref="B37:D37"/>
    <mergeCell ref="B24:D24"/>
    <mergeCell ref="B23:D23"/>
    <mergeCell ref="B32:D32"/>
    <mergeCell ref="B36:D36"/>
    <mergeCell ref="B30:D30"/>
    <mergeCell ref="B21:D21"/>
    <mergeCell ref="B35:D35"/>
    <mergeCell ref="B28:D28"/>
    <mergeCell ref="A1:P1"/>
    <mergeCell ref="A7:D7"/>
    <mergeCell ref="B31:D31"/>
    <mergeCell ref="B26:D26"/>
    <mergeCell ref="B20:D20"/>
    <mergeCell ref="A10:D10"/>
  </mergeCells>
  <printOptions/>
  <pageMargins left="0.7480314960629921" right="0.7480314960629921" top="0.984251968503937" bottom="0.984251968503937" header="0.5118110236220472" footer="0.5118110236220472"/>
  <pageSetup fitToHeight="1" fitToWidth="1" horizontalDpi="600" verticalDpi="600" orientation="portrait" paperSize="8" scale="61" r:id="rId1"/>
  <rowBreaks count="1" manualBreakCount="1">
    <brk id="39"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K25"/>
  <sheetViews>
    <sheetView zoomScale="80" zoomScaleNormal="80" zoomScalePageLayoutView="0" workbookViewId="0" topLeftCell="A1">
      <selection activeCell="K25" sqref="K25"/>
    </sheetView>
  </sheetViews>
  <sheetFormatPr defaultColWidth="9.140625" defaultRowHeight="12.75"/>
  <cols>
    <col min="1" max="1" width="50.140625" style="208" customWidth="1"/>
    <col min="2" max="2" width="29.421875" style="208" customWidth="1"/>
    <col min="3" max="11" width="31.00390625" style="208" customWidth="1"/>
    <col min="12" max="12" width="8.8515625" style="208" customWidth="1"/>
    <col min="13" max="16384" width="9.140625" style="208" customWidth="1"/>
  </cols>
  <sheetData>
    <row r="1" spans="1:6" ht="16.5" thickBot="1">
      <c r="A1" s="728" t="s">
        <v>325</v>
      </c>
      <c r="B1" s="729"/>
      <c r="C1" s="729"/>
      <c r="D1" s="729"/>
      <c r="E1" s="729"/>
      <c r="F1" s="730"/>
    </row>
    <row r="2" ht="13.5" thickBot="1"/>
    <row r="3" spans="1:2" ht="13.5" thickBot="1">
      <c r="A3" s="261" t="s">
        <v>71</v>
      </c>
      <c r="B3" s="262" t="str">
        <f>+TITELBLAD!C12</f>
        <v>elektriciteit</v>
      </c>
    </row>
    <row r="6" spans="1:5" ht="12.75">
      <c r="A6" s="214" t="s">
        <v>72</v>
      </c>
      <c r="B6" s="218">
        <f>+'T3'!D3</f>
        <v>2017</v>
      </c>
      <c r="C6" s="219">
        <f>-J23</f>
        <v>0</v>
      </c>
      <c r="D6" s="220"/>
      <c r="E6" s="220"/>
    </row>
    <row r="7" spans="4:5" ht="12.75">
      <c r="D7" s="220"/>
      <c r="E7" s="220"/>
    </row>
    <row r="9" ht="12.75">
      <c r="E9" s="577"/>
    </row>
    <row r="10" ht="12.75">
      <c r="A10" s="214" t="s">
        <v>133</v>
      </c>
    </row>
    <row r="11" ht="12.75">
      <c r="A11" s="216" t="s">
        <v>155</v>
      </c>
    </row>
    <row r="12" ht="12.75">
      <c r="A12" s="221" t="s">
        <v>119</v>
      </c>
    </row>
    <row r="13" ht="12.75">
      <c r="A13" s="221" t="s">
        <v>120</v>
      </c>
    </row>
    <row r="15" ht="13.5" thickBot="1"/>
    <row r="16" spans="1:11" ht="39" thickBot="1">
      <c r="A16" s="222" t="s">
        <v>134</v>
      </c>
      <c r="B16" s="223" t="s">
        <v>0</v>
      </c>
      <c r="C16" s="224" t="str">
        <f>"Historische aanschaffingswaarde activa einde boekjaar "&amp;B6-1</f>
        <v>Historische aanschaffingswaarde activa einde boekjaar 2016</v>
      </c>
      <c r="D16" s="224" t="str">
        <f>"Gecumuleerde afschrijvingen en waardeverminderingen activa einde boekjaar "&amp;B6-1</f>
        <v>Gecumuleerde afschrijvingen en waardeverminderingen activa einde boekjaar 2016</v>
      </c>
      <c r="E16" s="224" t="str">
        <f>"Nettoboekwaarde activa einde boekjaar "&amp;B6-1</f>
        <v>Nettoboekwaarde activa einde boekjaar 2016</v>
      </c>
      <c r="F16" s="224" t="str">
        <f>"Investeringen boekjaar "&amp;B6</f>
        <v>Investeringen boekjaar 2017</v>
      </c>
      <c r="G16" s="746" t="str">
        <f>"Desinvesteringen boekjaar "&amp;B6</f>
        <v>Desinvesteringen boekjaar 2017</v>
      </c>
      <c r="H16" s="747"/>
      <c r="I16" s="748"/>
      <c r="J16" s="224" t="str">
        <f>"Afschrijvingen en waardeverminderingen boekjaar "&amp;B6</f>
        <v>Afschrijvingen en waardeverminderingen boekjaar 2017</v>
      </c>
      <c r="K16" s="224" t="str">
        <f>"Nettoboekwaarde activa einde boekjaar "&amp;B6</f>
        <v>Nettoboekwaarde activa einde boekjaar 2017</v>
      </c>
    </row>
    <row r="17" spans="1:11" ht="52.5" customHeight="1">
      <c r="A17" s="225"/>
      <c r="B17" s="226"/>
      <c r="C17" s="227"/>
      <c r="D17" s="227"/>
      <c r="E17" s="227"/>
      <c r="F17" s="227"/>
      <c r="G17" s="227" t="str">
        <f>"Historische aanschaffingswaarde desinvesteringen boekjaar "&amp;B6</f>
        <v>Historische aanschaffingswaarde desinvesteringen boekjaar 2017</v>
      </c>
      <c r="H17" s="227" t="str">
        <f>"Gecumuleerde afschrijvingen en waardeverminderingen desinvesteringen boekjaar "&amp;B6</f>
        <v>Gecumuleerde afschrijvingen en waardeverminderingen desinvesteringen boekjaar 2017</v>
      </c>
      <c r="I17" s="224" t="str">
        <f>"Nettoboekwaarde desinvesteringen boekjaar "&amp;B6</f>
        <v>Nettoboekwaarde desinvesteringen boekjaar 2017</v>
      </c>
      <c r="J17" s="227"/>
      <c r="K17" s="227"/>
    </row>
    <row r="18" spans="1:11" ht="13.5" thickBot="1">
      <c r="A18" s="228"/>
      <c r="B18" s="229"/>
      <c r="C18" s="230" t="s">
        <v>4</v>
      </c>
      <c r="D18" s="230" t="s">
        <v>6</v>
      </c>
      <c r="E18" s="230"/>
      <c r="F18" s="230" t="s">
        <v>4</v>
      </c>
      <c r="G18" s="230" t="s">
        <v>6</v>
      </c>
      <c r="H18" s="230" t="s">
        <v>4</v>
      </c>
      <c r="I18" s="230"/>
      <c r="J18" s="230" t="s">
        <v>6</v>
      </c>
      <c r="K18" s="231"/>
    </row>
    <row r="19" spans="1:11" ht="15.75" customHeight="1">
      <c r="A19" s="232" t="s">
        <v>73</v>
      </c>
      <c r="B19" s="233">
        <v>0.2</v>
      </c>
      <c r="C19" s="93">
        <v>0</v>
      </c>
      <c r="D19" s="93">
        <v>0</v>
      </c>
      <c r="E19" s="234">
        <f>+C19+D19</f>
        <v>0</v>
      </c>
      <c r="F19" s="93">
        <v>0</v>
      </c>
      <c r="G19" s="93">
        <v>0</v>
      </c>
      <c r="H19" s="93">
        <v>0</v>
      </c>
      <c r="I19" s="234">
        <f>+G19+H19</f>
        <v>0</v>
      </c>
      <c r="J19" s="93">
        <v>0</v>
      </c>
      <c r="K19" s="235">
        <f>+E19+F19+I19+J19</f>
        <v>0</v>
      </c>
    </row>
    <row r="20" spans="1:11" s="240" customFormat="1" ht="31.5" customHeight="1">
      <c r="A20" s="236" t="s">
        <v>117</v>
      </c>
      <c r="B20" s="237">
        <v>0.2</v>
      </c>
      <c r="C20" s="94">
        <v>0</v>
      </c>
      <c r="D20" s="94">
        <v>0</v>
      </c>
      <c r="E20" s="238">
        <f>+C20+D20</f>
        <v>0</v>
      </c>
      <c r="F20" s="94">
        <v>0</v>
      </c>
      <c r="G20" s="94">
        <v>0</v>
      </c>
      <c r="H20" s="94">
        <v>0</v>
      </c>
      <c r="I20" s="238">
        <f>+G20+H20</f>
        <v>0</v>
      </c>
      <c r="J20" s="94">
        <v>0</v>
      </c>
      <c r="K20" s="239">
        <f>+E20+F20+I20+J20</f>
        <v>0</v>
      </c>
    </row>
    <row r="21" spans="1:11" ht="17.25" customHeight="1" thickBot="1">
      <c r="A21" s="241" t="s">
        <v>118</v>
      </c>
      <c r="B21" s="242">
        <v>0</v>
      </c>
      <c r="C21" s="40">
        <v>0</v>
      </c>
      <c r="D21" s="40">
        <v>0</v>
      </c>
      <c r="E21" s="243">
        <f>+C21+D21</f>
        <v>0</v>
      </c>
      <c r="F21" s="39">
        <v>0</v>
      </c>
      <c r="G21" s="39">
        <v>0</v>
      </c>
      <c r="H21" s="39">
        <v>0</v>
      </c>
      <c r="I21" s="244">
        <f>+G21+H21</f>
        <v>0</v>
      </c>
      <c r="J21" s="39">
        <v>0</v>
      </c>
      <c r="K21" s="245">
        <f>+E21+F21+I21+J21</f>
        <v>0</v>
      </c>
    </row>
    <row r="22" spans="1:11" ht="12.75">
      <c r="A22" s="246"/>
      <c r="B22" s="247"/>
      <c r="C22" s="248"/>
      <c r="D22" s="248"/>
      <c r="E22" s="248"/>
      <c r="F22" s="248"/>
      <c r="G22" s="248"/>
      <c r="H22" s="248"/>
      <c r="I22" s="248"/>
      <c r="J22" s="248"/>
      <c r="K22" s="248"/>
    </row>
    <row r="23" spans="1:11" ht="12.75">
      <c r="A23" s="249" t="s">
        <v>3</v>
      </c>
      <c r="B23" s="250"/>
      <c r="C23" s="251">
        <f aca="true" t="shared" si="0" ref="C23:K23">SUM(C19:C21)</f>
        <v>0</v>
      </c>
      <c r="D23" s="251">
        <f t="shared" si="0"/>
        <v>0</v>
      </c>
      <c r="E23" s="251">
        <f t="shared" si="0"/>
        <v>0</v>
      </c>
      <c r="F23" s="251">
        <f t="shared" si="0"/>
        <v>0</v>
      </c>
      <c r="G23" s="251">
        <f t="shared" si="0"/>
        <v>0</v>
      </c>
      <c r="H23" s="251">
        <f t="shared" si="0"/>
        <v>0</v>
      </c>
      <c r="I23" s="251">
        <f t="shared" si="0"/>
        <v>0</v>
      </c>
      <c r="J23" s="251">
        <f t="shared" si="0"/>
        <v>0</v>
      </c>
      <c r="K23" s="251">
        <f t="shared" si="0"/>
        <v>0</v>
      </c>
    </row>
    <row r="24" spans="1:11" ht="13.5" thickBot="1">
      <c r="A24" s="252"/>
      <c r="B24" s="253"/>
      <c r="C24" s="254"/>
      <c r="D24" s="254"/>
      <c r="E24" s="254"/>
      <c r="F24" s="254"/>
      <c r="G24" s="254"/>
      <c r="H24" s="254"/>
      <c r="I24" s="254"/>
      <c r="J24" s="254"/>
      <c r="K24" s="254"/>
    </row>
    <row r="25" spans="1:11" s="257" customFormat="1" ht="12.75">
      <c r="A25" s="255"/>
      <c r="B25" s="255"/>
      <c r="C25" s="256"/>
      <c r="D25" s="256"/>
      <c r="E25" s="256"/>
      <c r="F25" s="256"/>
      <c r="G25" s="256"/>
      <c r="H25" s="256"/>
      <c r="I25" s="256"/>
      <c r="J25" s="264" t="s">
        <v>272</v>
      </c>
      <c r="K25" s="283">
        <f>IF($B$3="elektriciteit",K23-'T1'!F16,IF('T4'!$B$3="gas",'T4'!K23-'T1'!H16,"FALSE"))</f>
        <v>0</v>
      </c>
    </row>
    <row r="26" s="257" customFormat="1" ht="12"/>
  </sheetData>
  <sheetProtection/>
  <mergeCells count="2">
    <mergeCell ref="A1:F1"/>
    <mergeCell ref="G16:I16"/>
  </mergeCells>
  <dataValidations count="2">
    <dataValidation type="decimal" operator="greaterThanOrEqual" allowBlank="1" showInputMessage="1" showErrorMessage="1" sqref="C19:C21 F19:F21 H19:H21">
      <formula1>0</formula1>
    </dataValidation>
    <dataValidation type="decimal" operator="lessThanOrEqual" allowBlank="1" showInputMessage="1" showErrorMessage="1" sqref="D19:D21 G19:G21 J19:J21">
      <formula1>0</formula1>
    </dataValidation>
  </dataValidations>
  <printOptions/>
  <pageMargins left="0.7480314960629921" right="0.7480314960629921" top="0.984251968503937" bottom="0.984251968503937" header="0.5118110236220472" footer="0.5118110236220472"/>
  <pageSetup fitToHeight="1" fitToWidth="1" horizontalDpi="600" verticalDpi="600" orientation="landscape" paperSize="8" scale="54" r:id="rId1"/>
</worksheet>
</file>

<file path=xl/worksheets/sheet7.xml><?xml version="1.0" encoding="utf-8"?>
<worksheet xmlns="http://schemas.openxmlformats.org/spreadsheetml/2006/main" xmlns:r="http://schemas.openxmlformats.org/officeDocument/2006/relationships">
  <dimension ref="A1:N329"/>
  <sheetViews>
    <sheetView zoomScale="80" zoomScaleNormal="80" zoomScalePageLayoutView="0" workbookViewId="0" topLeftCell="A1">
      <selection activeCell="A17" sqref="A17:B17"/>
    </sheetView>
  </sheetViews>
  <sheetFormatPr defaultColWidth="9.140625" defaultRowHeight="12.75"/>
  <cols>
    <col min="1" max="1" width="47.57421875" style="208" customWidth="1"/>
    <col min="2" max="2" width="29.57421875" style="208" customWidth="1"/>
    <col min="3" max="4" width="31.00390625" style="213" customWidth="1"/>
    <col min="5" max="5" width="31.00390625" style="208" customWidth="1"/>
    <col min="6" max="13" width="31.00390625" style="213" customWidth="1"/>
    <col min="14" max="14" width="31.00390625" style="208" customWidth="1"/>
    <col min="15" max="15" width="8.8515625" style="208" customWidth="1"/>
    <col min="16" max="42" width="9.140625" style="208" customWidth="1"/>
    <col min="43" max="16384" width="9.140625" style="208" customWidth="1"/>
  </cols>
  <sheetData>
    <row r="1" spans="1:13" ht="16.5" thickBot="1">
      <c r="A1" s="728" t="s">
        <v>359</v>
      </c>
      <c r="B1" s="729"/>
      <c r="C1" s="729"/>
      <c r="D1" s="729"/>
      <c r="E1" s="729"/>
      <c r="F1" s="730"/>
      <c r="G1" s="208"/>
      <c r="H1" s="208"/>
      <c r="I1" s="208"/>
      <c r="J1" s="208"/>
      <c r="K1" s="208"/>
      <c r="L1" s="208"/>
      <c r="M1" s="208"/>
    </row>
    <row r="2" spans="3:13" ht="12.75">
      <c r="C2" s="208"/>
      <c r="D2" s="208"/>
      <c r="F2" s="208"/>
      <c r="G2" s="208"/>
      <c r="H2" s="609" t="str">
        <f>+TITELBLAD!C12</f>
        <v>elektriciteit</v>
      </c>
      <c r="I2" s="208"/>
      <c r="J2" s="208"/>
      <c r="K2" s="208"/>
      <c r="L2" s="208"/>
      <c r="M2" s="208"/>
    </row>
    <row r="3" spans="1:13" ht="12.75">
      <c r="A3" s="214" t="s">
        <v>72</v>
      </c>
      <c r="B3" s="218">
        <f>+'T3'!D3</f>
        <v>2017</v>
      </c>
      <c r="C3" s="263">
        <f>-M68</f>
        <v>0</v>
      </c>
      <c r="D3" s="220"/>
      <c r="E3" s="220"/>
      <c r="F3" s="208"/>
      <c r="G3" s="208"/>
      <c r="H3" s="208"/>
      <c r="I3" s="208"/>
      <c r="J3" s="208"/>
      <c r="K3" s="208"/>
      <c r="L3" s="208"/>
      <c r="M3" s="208"/>
    </row>
    <row r="4" spans="3:13" ht="12.75">
      <c r="C4" s="208"/>
      <c r="D4" s="220"/>
      <c r="E4" s="220"/>
      <c r="F4" s="208"/>
      <c r="G4" s="208"/>
      <c r="H4" s="208"/>
      <c r="I4" s="208"/>
      <c r="J4" s="208"/>
      <c r="K4" s="208"/>
      <c r="L4" s="208"/>
      <c r="M4" s="208"/>
    </row>
    <row r="5" spans="3:13" ht="12.75">
      <c r="C5" s="208"/>
      <c r="D5" s="208"/>
      <c r="F5" s="208"/>
      <c r="G5" s="208"/>
      <c r="H5" s="208"/>
      <c r="I5" s="208"/>
      <c r="J5" s="208"/>
      <c r="K5" s="208"/>
      <c r="L5" s="208"/>
      <c r="M5" s="208"/>
    </row>
    <row r="6" spans="3:13" ht="12.75">
      <c r="C6" s="208"/>
      <c r="D6" s="208"/>
      <c r="F6" s="208"/>
      <c r="G6" s="208"/>
      <c r="H6" s="208"/>
      <c r="I6" s="208"/>
      <c r="J6" s="208"/>
      <c r="K6" s="208"/>
      <c r="L6" s="208"/>
      <c r="M6" s="208"/>
    </row>
    <row r="7" spans="1:13" ht="12.75">
      <c r="A7" s="214" t="s">
        <v>198</v>
      </c>
      <c r="C7" s="208"/>
      <c r="D7" s="208"/>
      <c r="F7" s="208"/>
      <c r="G7" s="208"/>
      <c r="H7" s="208"/>
      <c r="I7" s="208"/>
      <c r="J7" s="208"/>
      <c r="K7" s="208"/>
      <c r="L7" s="208"/>
      <c r="M7" s="208"/>
    </row>
    <row r="8" spans="1:13" ht="12.75">
      <c r="A8" s="216" t="s">
        <v>155</v>
      </c>
      <c r="C8" s="208"/>
      <c r="D8" s="208"/>
      <c r="F8" s="208"/>
      <c r="G8" s="208"/>
      <c r="H8" s="208"/>
      <c r="I8" s="208"/>
      <c r="J8" s="208"/>
      <c r="K8" s="208"/>
      <c r="L8" s="208"/>
      <c r="M8" s="208"/>
    </row>
    <row r="9" spans="1:13" ht="12.75">
      <c r="A9" s="221" t="s">
        <v>119</v>
      </c>
      <c r="C9" s="208"/>
      <c r="D9" s="208"/>
      <c r="F9" s="208"/>
      <c r="G9" s="208"/>
      <c r="H9" s="208"/>
      <c r="I9" s="208"/>
      <c r="J9" s="208"/>
      <c r="K9" s="208"/>
      <c r="L9" s="208"/>
      <c r="M9" s="208"/>
    </row>
    <row r="10" spans="1:13" ht="12.75">
      <c r="A10" s="221" t="s">
        <v>120</v>
      </c>
      <c r="C10" s="208"/>
      <c r="D10" s="208"/>
      <c r="F10" s="208"/>
      <c r="G10" s="208"/>
      <c r="H10" s="208"/>
      <c r="I10" s="208"/>
      <c r="J10" s="208"/>
      <c r="K10" s="208"/>
      <c r="L10" s="208"/>
      <c r="M10" s="208"/>
    </row>
    <row r="11" spans="1:13" ht="12.75">
      <c r="A11" s="221"/>
      <c r="C11" s="208"/>
      <c r="D11" s="208"/>
      <c r="F11" s="208"/>
      <c r="G11" s="208"/>
      <c r="H11" s="208"/>
      <c r="I11" s="208"/>
      <c r="J11" s="208"/>
      <c r="K11" s="208"/>
      <c r="L11" s="208"/>
      <c r="M11" s="208"/>
    </row>
    <row r="12" s="257" customFormat="1" ht="15">
      <c r="A12" s="541" t="s">
        <v>138</v>
      </c>
    </row>
    <row r="13" spans="1:13" ht="12.75">
      <c r="A13" s="542" t="s">
        <v>197</v>
      </c>
      <c r="B13" s="216"/>
      <c r="C13" s="208"/>
      <c r="D13" s="208"/>
      <c r="F13" s="208"/>
      <c r="G13" s="208"/>
      <c r="H13" s="208"/>
      <c r="I13" s="208"/>
      <c r="J13" s="208"/>
      <c r="K13" s="208"/>
      <c r="L13" s="208"/>
      <c r="M13" s="208"/>
    </row>
    <row r="14" spans="1:13" ht="60" customHeight="1">
      <c r="A14" s="749" t="s">
        <v>139</v>
      </c>
      <c r="B14" s="749"/>
      <c r="C14" s="208"/>
      <c r="D14" s="208"/>
      <c r="F14" s="208"/>
      <c r="G14" s="208"/>
      <c r="H14" s="208"/>
      <c r="I14" s="208"/>
      <c r="J14" s="208"/>
      <c r="K14" s="208"/>
      <c r="L14" s="208"/>
      <c r="M14" s="208"/>
    </row>
    <row r="15" spans="1:13" ht="12.75">
      <c r="A15" s="216"/>
      <c r="B15" s="216"/>
      <c r="C15" s="208"/>
      <c r="D15" s="208"/>
      <c r="F15" s="208"/>
      <c r="G15" s="208"/>
      <c r="H15" s="208"/>
      <c r="I15" s="208"/>
      <c r="J15" s="208"/>
      <c r="K15" s="208"/>
      <c r="L15" s="208"/>
      <c r="M15" s="208"/>
    </row>
    <row r="16" spans="1:13" ht="13.5" customHeight="1">
      <c r="A16" s="542" t="s">
        <v>196</v>
      </c>
      <c r="B16" s="216"/>
      <c r="C16" s="208"/>
      <c r="D16" s="208"/>
      <c r="F16" s="208"/>
      <c r="G16" s="208"/>
      <c r="H16" s="208"/>
      <c r="I16" s="208"/>
      <c r="J16" s="208"/>
      <c r="K16" s="208"/>
      <c r="L16" s="208"/>
      <c r="M16" s="208"/>
    </row>
    <row r="17" spans="1:13" ht="45.75" customHeight="1">
      <c r="A17" s="749" t="s">
        <v>140</v>
      </c>
      <c r="B17" s="749"/>
      <c r="C17" s="208"/>
      <c r="D17" s="208"/>
      <c r="F17" s="208"/>
      <c r="G17" s="208"/>
      <c r="H17" s="208"/>
      <c r="I17" s="208"/>
      <c r="J17" s="208"/>
      <c r="K17" s="208"/>
      <c r="L17" s="208"/>
      <c r="M17" s="208"/>
    </row>
    <row r="18" spans="1:13" ht="12.75">
      <c r="A18" s="221"/>
      <c r="C18" s="208"/>
      <c r="D18" s="208"/>
      <c r="F18" s="208"/>
      <c r="G18" s="208"/>
      <c r="H18" s="208"/>
      <c r="I18" s="208"/>
      <c r="J18" s="208"/>
      <c r="K18" s="208"/>
      <c r="L18" s="208"/>
      <c r="M18" s="208"/>
    </row>
    <row r="19" spans="3:13" ht="13.5" thickBot="1">
      <c r="C19" s="208"/>
      <c r="D19" s="208"/>
      <c r="F19" s="208"/>
      <c r="G19" s="208"/>
      <c r="H19" s="208"/>
      <c r="I19" s="208"/>
      <c r="J19" s="208"/>
      <c r="K19" s="208"/>
      <c r="L19" s="208"/>
      <c r="M19" s="208"/>
    </row>
    <row r="20" spans="1:14" ht="45" customHeight="1" thickBot="1">
      <c r="A20" s="222" t="s">
        <v>121</v>
      </c>
      <c r="B20" s="266" t="s">
        <v>0</v>
      </c>
      <c r="C20" s="224" t="str">
        <f>"Historische aanschaffingswaarde activa einde boekjaar "&amp;B3-1</f>
        <v>Historische aanschaffingswaarde activa einde boekjaar 2016</v>
      </c>
      <c r="D20" s="224" t="str">
        <f>"Gecumuleerde afschrijvingen en waardeverminderingen activa einde boekjaar "&amp;B3-1</f>
        <v>Gecumuleerde afschrijvingen en waardeverminderingen activa einde boekjaar 2016</v>
      </c>
      <c r="E20" s="224" t="str">
        <f>"Nettoboekwaarde activa aan historische aanschaffingswaarde einde boekjaar "&amp;B3-1</f>
        <v>Nettoboekwaarde activa aan historische aanschaffingswaarde einde boekjaar 2016</v>
      </c>
      <c r="F20" s="224" t="str">
        <f>"Vervangingsinvesteringen boekjaar "&amp;B3</f>
        <v>Vervangingsinvesteringen boekjaar 2017</v>
      </c>
      <c r="G20" s="224" t="str">
        <f>"Uitbreidingsinvesteringen boekjaar "&amp;B3</f>
        <v>Uitbreidingsinvesteringen boekjaar 2017</v>
      </c>
      <c r="H20" s="224" t="str">
        <f>"Tussenkomsten derden boekjaar "&amp;B3</f>
        <v>Tussenkomsten derden boekjaar 2017</v>
      </c>
      <c r="I20" s="224" t="str">
        <f>"Subsidies boekjaar "&amp;B3</f>
        <v>Subsidies boekjaar 2017</v>
      </c>
      <c r="J20" s="746" t="str">
        <f>"Desinvesteringen boekjaar "&amp;B3</f>
        <v>Desinvesteringen boekjaar 2017</v>
      </c>
      <c r="K20" s="747"/>
      <c r="L20" s="748"/>
      <c r="M20" s="224" t="str">
        <f>"Afschrijvingen en waardeverminderingen boekjaar "&amp;B3</f>
        <v>Afschrijvingen en waardeverminderingen boekjaar 2017</v>
      </c>
      <c r="N20" s="224" t="str">
        <f>"Nettoboekwaarde activa aan historische aanschaffingswaarde einde boekjaar "&amp;B3</f>
        <v>Nettoboekwaarde activa aan historische aanschaffingswaarde einde boekjaar 2017</v>
      </c>
    </row>
    <row r="21" spans="1:14" ht="45" customHeight="1">
      <c r="A21" s="225"/>
      <c r="B21" s="267"/>
      <c r="C21" s="227"/>
      <c r="D21" s="227"/>
      <c r="E21" s="227"/>
      <c r="F21" s="227"/>
      <c r="G21" s="227"/>
      <c r="H21" s="227"/>
      <c r="I21" s="227"/>
      <c r="J21" s="227" t="str">
        <f>"Historische aanschaffingswaarde desinvesteringen boekjaar "&amp;B3</f>
        <v>Historische aanschaffingswaarde desinvesteringen boekjaar 2017</v>
      </c>
      <c r="K21" s="227" t="str">
        <f>"Gecumuleerde afschrijvingen en waardeverminderingen desinvesteringen boekjaar "&amp;B3</f>
        <v>Gecumuleerde afschrijvingen en waardeverminderingen desinvesteringen boekjaar 2017</v>
      </c>
      <c r="L21" s="224" t="str">
        <f>"Nettoboekwaarde desinvesteringen boekjaar "&amp;B3</f>
        <v>Nettoboekwaarde desinvesteringen boekjaar 2017</v>
      </c>
      <c r="M21" s="227"/>
      <c r="N21" s="227"/>
    </row>
    <row r="22" spans="1:14" ht="13.5" thickBot="1">
      <c r="A22" s="228"/>
      <c r="B22" s="229"/>
      <c r="C22" s="230" t="s">
        <v>4</v>
      </c>
      <c r="D22" s="230" t="s">
        <v>6</v>
      </c>
      <c r="E22" s="230"/>
      <c r="F22" s="230" t="s">
        <v>4</v>
      </c>
      <c r="G22" s="230" t="s">
        <v>4</v>
      </c>
      <c r="H22" s="230" t="s">
        <v>6</v>
      </c>
      <c r="I22" s="230" t="s">
        <v>6</v>
      </c>
      <c r="J22" s="230" t="s">
        <v>6</v>
      </c>
      <c r="K22" s="230" t="s">
        <v>4</v>
      </c>
      <c r="L22" s="230"/>
      <c r="M22" s="230" t="s">
        <v>6</v>
      </c>
      <c r="N22" s="231"/>
    </row>
    <row r="23" spans="1:14" ht="12.75">
      <c r="A23" s="232" t="s">
        <v>135</v>
      </c>
      <c r="B23" s="543">
        <v>0</v>
      </c>
      <c r="C23" s="258">
        <v>0</v>
      </c>
      <c r="D23" s="258">
        <v>0</v>
      </c>
      <c r="E23" s="268">
        <f aca="true" t="shared" si="0" ref="E23:E64">+C23+D23</f>
        <v>0</v>
      </c>
      <c r="F23" s="258">
        <v>0</v>
      </c>
      <c r="G23" s="258">
        <v>0</v>
      </c>
      <c r="H23" s="258">
        <v>0</v>
      </c>
      <c r="I23" s="258">
        <v>0</v>
      </c>
      <c r="J23" s="258">
        <v>0</v>
      </c>
      <c r="K23" s="258">
        <v>0</v>
      </c>
      <c r="L23" s="268">
        <f aca="true" t="shared" si="1" ref="L23:L64">+J23+K23</f>
        <v>0</v>
      </c>
      <c r="M23" s="258">
        <v>0</v>
      </c>
      <c r="N23" s="269">
        <f aca="true" t="shared" si="2" ref="N23:N64">+E23+F23+G23+H23+I23+L23+M23</f>
        <v>0</v>
      </c>
    </row>
    <row r="24" spans="1:14" ht="12.75">
      <c r="A24" s="270" t="s">
        <v>57</v>
      </c>
      <c r="B24" s="544">
        <v>0.03</v>
      </c>
      <c r="C24" s="259">
        <v>0</v>
      </c>
      <c r="D24" s="259">
        <v>0</v>
      </c>
      <c r="E24" s="272">
        <f t="shared" si="0"/>
        <v>0</v>
      </c>
      <c r="F24" s="259">
        <v>0</v>
      </c>
      <c r="G24" s="259">
        <v>0</v>
      </c>
      <c r="H24" s="259">
        <v>0</v>
      </c>
      <c r="I24" s="259">
        <v>0</v>
      </c>
      <c r="J24" s="259">
        <v>0</v>
      </c>
      <c r="K24" s="259">
        <v>0</v>
      </c>
      <c r="L24" s="272">
        <f t="shared" si="1"/>
        <v>0</v>
      </c>
      <c r="M24" s="259">
        <v>0</v>
      </c>
      <c r="N24" s="273">
        <f t="shared" si="2"/>
        <v>0</v>
      </c>
    </row>
    <row r="25" spans="1:14" ht="12.75">
      <c r="A25" s="270" t="s">
        <v>58</v>
      </c>
      <c r="B25" s="544">
        <v>0.02</v>
      </c>
      <c r="C25" s="259">
        <v>0</v>
      </c>
      <c r="D25" s="259">
        <v>0</v>
      </c>
      <c r="E25" s="272">
        <f t="shared" si="0"/>
        <v>0</v>
      </c>
      <c r="F25" s="259">
        <v>0</v>
      </c>
      <c r="G25" s="259">
        <v>0</v>
      </c>
      <c r="H25" s="259">
        <v>0</v>
      </c>
      <c r="I25" s="259">
        <v>0</v>
      </c>
      <c r="J25" s="259">
        <v>0</v>
      </c>
      <c r="K25" s="259">
        <v>0</v>
      </c>
      <c r="L25" s="272">
        <f t="shared" si="1"/>
        <v>0</v>
      </c>
      <c r="M25" s="259">
        <v>0</v>
      </c>
      <c r="N25" s="273">
        <f t="shared" si="2"/>
        <v>0</v>
      </c>
    </row>
    <row r="26" spans="1:14" ht="12.75">
      <c r="A26" s="274" t="s">
        <v>172</v>
      </c>
      <c r="B26" s="544">
        <v>0.02</v>
      </c>
      <c r="C26" s="259">
        <v>0</v>
      </c>
      <c r="D26" s="259">
        <v>0</v>
      </c>
      <c r="E26" s="272">
        <f t="shared" si="0"/>
        <v>0</v>
      </c>
      <c r="F26" s="259">
        <v>0</v>
      </c>
      <c r="G26" s="259">
        <v>0</v>
      </c>
      <c r="H26" s="259">
        <v>0</v>
      </c>
      <c r="I26" s="259">
        <v>0</v>
      </c>
      <c r="J26" s="259">
        <v>0</v>
      </c>
      <c r="K26" s="259">
        <v>0</v>
      </c>
      <c r="L26" s="272">
        <f t="shared" si="1"/>
        <v>0</v>
      </c>
      <c r="M26" s="259">
        <v>0</v>
      </c>
      <c r="N26" s="273">
        <f t="shared" si="2"/>
        <v>0</v>
      </c>
    </row>
    <row r="27" spans="1:14" ht="12.75">
      <c r="A27" s="274" t="s">
        <v>160</v>
      </c>
      <c r="B27" s="544">
        <v>0.02</v>
      </c>
      <c r="C27" s="259">
        <v>0</v>
      </c>
      <c r="D27" s="259">
        <v>0</v>
      </c>
      <c r="E27" s="272">
        <f t="shared" si="0"/>
        <v>0</v>
      </c>
      <c r="F27" s="259">
        <v>0</v>
      </c>
      <c r="G27" s="259">
        <v>0</v>
      </c>
      <c r="H27" s="259">
        <v>0</v>
      </c>
      <c r="I27" s="259">
        <v>0</v>
      </c>
      <c r="J27" s="259">
        <v>0</v>
      </c>
      <c r="K27" s="259">
        <v>0</v>
      </c>
      <c r="L27" s="272">
        <f t="shared" si="1"/>
        <v>0</v>
      </c>
      <c r="M27" s="259">
        <v>0</v>
      </c>
      <c r="N27" s="273">
        <f t="shared" si="2"/>
        <v>0</v>
      </c>
    </row>
    <row r="28" spans="1:14" ht="12.75">
      <c r="A28" s="274" t="s">
        <v>161</v>
      </c>
      <c r="B28" s="544">
        <v>0.02</v>
      </c>
      <c r="C28" s="259">
        <v>0</v>
      </c>
      <c r="D28" s="259">
        <v>0</v>
      </c>
      <c r="E28" s="272">
        <f t="shared" si="0"/>
        <v>0</v>
      </c>
      <c r="F28" s="259">
        <v>0</v>
      </c>
      <c r="G28" s="259">
        <v>0</v>
      </c>
      <c r="H28" s="259">
        <v>0</v>
      </c>
      <c r="I28" s="259">
        <v>0</v>
      </c>
      <c r="J28" s="259">
        <v>0</v>
      </c>
      <c r="K28" s="259">
        <v>0</v>
      </c>
      <c r="L28" s="272">
        <f t="shared" si="1"/>
        <v>0</v>
      </c>
      <c r="M28" s="259">
        <v>0</v>
      </c>
      <c r="N28" s="273">
        <f t="shared" si="2"/>
        <v>0</v>
      </c>
    </row>
    <row r="29" spans="1:14" ht="12.75">
      <c r="A29" s="274" t="s">
        <v>162</v>
      </c>
      <c r="B29" s="544">
        <v>0.02</v>
      </c>
      <c r="C29" s="259">
        <v>0</v>
      </c>
      <c r="D29" s="259">
        <v>0</v>
      </c>
      <c r="E29" s="272">
        <f t="shared" si="0"/>
        <v>0</v>
      </c>
      <c r="F29" s="259">
        <v>0</v>
      </c>
      <c r="G29" s="259">
        <v>0</v>
      </c>
      <c r="H29" s="259">
        <v>0</v>
      </c>
      <c r="I29" s="259">
        <v>0</v>
      </c>
      <c r="J29" s="259">
        <v>0</v>
      </c>
      <c r="K29" s="259">
        <v>0</v>
      </c>
      <c r="L29" s="272">
        <f t="shared" si="1"/>
        <v>0</v>
      </c>
      <c r="M29" s="259">
        <v>0</v>
      </c>
      <c r="N29" s="273">
        <f t="shared" si="2"/>
        <v>0</v>
      </c>
    </row>
    <row r="30" spans="1:14" ht="12.75">
      <c r="A30" s="274" t="s">
        <v>163</v>
      </c>
      <c r="B30" s="544">
        <v>0.02</v>
      </c>
      <c r="C30" s="259">
        <v>0</v>
      </c>
      <c r="D30" s="259">
        <v>0</v>
      </c>
      <c r="E30" s="272">
        <f t="shared" si="0"/>
        <v>0</v>
      </c>
      <c r="F30" s="259">
        <v>0</v>
      </c>
      <c r="G30" s="259">
        <v>0</v>
      </c>
      <c r="H30" s="259">
        <v>0</v>
      </c>
      <c r="I30" s="259">
        <v>0</v>
      </c>
      <c r="J30" s="259">
        <v>0</v>
      </c>
      <c r="K30" s="259">
        <v>0</v>
      </c>
      <c r="L30" s="272">
        <f t="shared" si="1"/>
        <v>0</v>
      </c>
      <c r="M30" s="259">
        <v>0</v>
      </c>
      <c r="N30" s="273">
        <f t="shared" si="2"/>
        <v>0</v>
      </c>
    </row>
    <row r="31" spans="1:14" ht="12.75">
      <c r="A31" s="274" t="s">
        <v>173</v>
      </c>
      <c r="B31" s="544">
        <v>0.02</v>
      </c>
      <c r="C31" s="259">
        <v>0</v>
      </c>
      <c r="D31" s="259">
        <v>0</v>
      </c>
      <c r="E31" s="272">
        <f t="shared" si="0"/>
        <v>0</v>
      </c>
      <c r="F31" s="259">
        <v>0</v>
      </c>
      <c r="G31" s="259">
        <v>0</v>
      </c>
      <c r="H31" s="259">
        <v>0</v>
      </c>
      <c r="I31" s="259">
        <v>0</v>
      </c>
      <c r="J31" s="259">
        <v>0</v>
      </c>
      <c r="K31" s="259">
        <v>0</v>
      </c>
      <c r="L31" s="272">
        <f t="shared" si="1"/>
        <v>0</v>
      </c>
      <c r="M31" s="259">
        <v>0</v>
      </c>
      <c r="N31" s="273">
        <f t="shared" si="2"/>
        <v>0</v>
      </c>
    </row>
    <row r="32" spans="1:14" ht="12.75">
      <c r="A32" s="274" t="s">
        <v>164</v>
      </c>
      <c r="B32" s="544">
        <v>0.02</v>
      </c>
      <c r="C32" s="259">
        <v>0</v>
      </c>
      <c r="D32" s="259">
        <v>0</v>
      </c>
      <c r="E32" s="272">
        <f t="shared" si="0"/>
        <v>0</v>
      </c>
      <c r="F32" s="259">
        <v>0</v>
      </c>
      <c r="G32" s="259">
        <v>0</v>
      </c>
      <c r="H32" s="259">
        <v>0</v>
      </c>
      <c r="I32" s="259">
        <v>0</v>
      </c>
      <c r="J32" s="259">
        <v>0</v>
      </c>
      <c r="K32" s="259">
        <v>0</v>
      </c>
      <c r="L32" s="272">
        <f t="shared" si="1"/>
        <v>0</v>
      </c>
      <c r="M32" s="259">
        <v>0</v>
      </c>
      <c r="N32" s="273">
        <f t="shared" si="2"/>
        <v>0</v>
      </c>
    </row>
    <row r="33" spans="1:14" ht="12.75">
      <c r="A33" s="274" t="s">
        <v>165</v>
      </c>
      <c r="B33" s="544">
        <v>0.02</v>
      </c>
      <c r="C33" s="259">
        <v>0</v>
      </c>
      <c r="D33" s="259">
        <v>0</v>
      </c>
      <c r="E33" s="272">
        <f t="shared" si="0"/>
        <v>0</v>
      </c>
      <c r="F33" s="259">
        <v>0</v>
      </c>
      <c r="G33" s="259">
        <v>0</v>
      </c>
      <c r="H33" s="259">
        <v>0</v>
      </c>
      <c r="I33" s="259">
        <v>0</v>
      </c>
      <c r="J33" s="259">
        <v>0</v>
      </c>
      <c r="K33" s="259">
        <v>0</v>
      </c>
      <c r="L33" s="272">
        <f t="shared" si="1"/>
        <v>0</v>
      </c>
      <c r="M33" s="259">
        <v>0</v>
      </c>
      <c r="N33" s="273">
        <f t="shared" si="2"/>
        <v>0</v>
      </c>
    </row>
    <row r="34" spans="1:14" ht="12.75">
      <c r="A34" s="274" t="s">
        <v>166</v>
      </c>
      <c r="B34" s="544">
        <v>0.02</v>
      </c>
      <c r="C34" s="259">
        <v>0</v>
      </c>
      <c r="D34" s="259">
        <v>0</v>
      </c>
      <c r="E34" s="272">
        <f t="shared" si="0"/>
        <v>0</v>
      </c>
      <c r="F34" s="259">
        <v>0</v>
      </c>
      <c r="G34" s="259">
        <v>0</v>
      </c>
      <c r="H34" s="259">
        <v>0</v>
      </c>
      <c r="I34" s="259">
        <v>0</v>
      </c>
      <c r="J34" s="259">
        <v>0</v>
      </c>
      <c r="K34" s="259">
        <v>0</v>
      </c>
      <c r="L34" s="272">
        <f t="shared" si="1"/>
        <v>0</v>
      </c>
      <c r="M34" s="259">
        <v>0</v>
      </c>
      <c r="N34" s="273">
        <f t="shared" si="2"/>
        <v>0</v>
      </c>
    </row>
    <row r="35" spans="1:14" ht="12.75">
      <c r="A35" s="274" t="s">
        <v>167</v>
      </c>
      <c r="B35" s="544">
        <v>0.02</v>
      </c>
      <c r="C35" s="259">
        <v>0</v>
      </c>
      <c r="D35" s="259">
        <v>0</v>
      </c>
      <c r="E35" s="272">
        <f t="shared" si="0"/>
        <v>0</v>
      </c>
      <c r="F35" s="259">
        <v>0</v>
      </c>
      <c r="G35" s="259">
        <v>0</v>
      </c>
      <c r="H35" s="259">
        <v>0</v>
      </c>
      <c r="I35" s="259">
        <v>0</v>
      </c>
      <c r="J35" s="259">
        <v>0</v>
      </c>
      <c r="K35" s="259">
        <v>0</v>
      </c>
      <c r="L35" s="272">
        <f t="shared" si="1"/>
        <v>0</v>
      </c>
      <c r="M35" s="259">
        <v>0</v>
      </c>
      <c r="N35" s="273">
        <f t="shared" si="2"/>
        <v>0</v>
      </c>
    </row>
    <row r="36" spans="1:14" ht="12.75">
      <c r="A36" s="274" t="s">
        <v>174</v>
      </c>
      <c r="B36" s="544">
        <v>0.03</v>
      </c>
      <c r="C36" s="259">
        <v>0</v>
      </c>
      <c r="D36" s="259">
        <v>0</v>
      </c>
      <c r="E36" s="272">
        <f t="shared" si="0"/>
        <v>0</v>
      </c>
      <c r="F36" s="259">
        <v>0</v>
      </c>
      <c r="G36" s="259">
        <v>0</v>
      </c>
      <c r="H36" s="259">
        <v>0</v>
      </c>
      <c r="I36" s="259">
        <v>0</v>
      </c>
      <c r="J36" s="259">
        <v>0</v>
      </c>
      <c r="K36" s="259">
        <v>0</v>
      </c>
      <c r="L36" s="272">
        <f t="shared" si="1"/>
        <v>0</v>
      </c>
      <c r="M36" s="259">
        <v>0</v>
      </c>
      <c r="N36" s="273">
        <f t="shared" si="2"/>
        <v>0</v>
      </c>
    </row>
    <row r="37" spans="1:14" ht="12.75">
      <c r="A37" s="274" t="s">
        <v>168</v>
      </c>
      <c r="B37" s="544">
        <v>0.03</v>
      </c>
      <c r="C37" s="259">
        <v>0</v>
      </c>
      <c r="D37" s="259">
        <v>0</v>
      </c>
      <c r="E37" s="272">
        <f t="shared" si="0"/>
        <v>0</v>
      </c>
      <c r="F37" s="259">
        <v>0</v>
      </c>
      <c r="G37" s="259">
        <v>0</v>
      </c>
      <c r="H37" s="259">
        <v>0</v>
      </c>
      <c r="I37" s="259">
        <v>0</v>
      </c>
      <c r="J37" s="259">
        <v>0</v>
      </c>
      <c r="K37" s="259">
        <v>0</v>
      </c>
      <c r="L37" s="272">
        <f t="shared" si="1"/>
        <v>0</v>
      </c>
      <c r="M37" s="259">
        <v>0</v>
      </c>
      <c r="N37" s="273">
        <f t="shared" si="2"/>
        <v>0</v>
      </c>
    </row>
    <row r="38" spans="1:14" ht="12.75">
      <c r="A38" s="274" t="s">
        <v>169</v>
      </c>
      <c r="B38" s="544">
        <v>0.03</v>
      </c>
      <c r="C38" s="259">
        <v>0</v>
      </c>
      <c r="D38" s="259">
        <v>0</v>
      </c>
      <c r="E38" s="272">
        <f t="shared" si="0"/>
        <v>0</v>
      </c>
      <c r="F38" s="259">
        <v>0</v>
      </c>
      <c r="G38" s="259">
        <v>0</v>
      </c>
      <c r="H38" s="259">
        <v>0</v>
      </c>
      <c r="I38" s="259">
        <v>0</v>
      </c>
      <c r="J38" s="259">
        <v>0</v>
      </c>
      <c r="K38" s="259">
        <v>0</v>
      </c>
      <c r="L38" s="272">
        <f t="shared" si="1"/>
        <v>0</v>
      </c>
      <c r="M38" s="259">
        <v>0</v>
      </c>
      <c r="N38" s="273">
        <f t="shared" si="2"/>
        <v>0</v>
      </c>
    </row>
    <row r="39" spans="1:14" ht="12.75">
      <c r="A39" s="274" t="s">
        <v>170</v>
      </c>
      <c r="B39" s="544">
        <v>0.03</v>
      </c>
      <c r="C39" s="259">
        <v>0</v>
      </c>
      <c r="D39" s="259">
        <v>0</v>
      </c>
      <c r="E39" s="272">
        <f t="shared" si="0"/>
        <v>0</v>
      </c>
      <c r="F39" s="259">
        <v>0</v>
      </c>
      <c r="G39" s="259">
        <v>0</v>
      </c>
      <c r="H39" s="259">
        <v>0</v>
      </c>
      <c r="I39" s="259">
        <v>0</v>
      </c>
      <c r="J39" s="259">
        <v>0</v>
      </c>
      <c r="K39" s="259">
        <v>0</v>
      </c>
      <c r="L39" s="272">
        <f t="shared" si="1"/>
        <v>0</v>
      </c>
      <c r="M39" s="259">
        <v>0</v>
      </c>
      <c r="N39" s="273">
        <f t="shared" si="2"/>
        <v>0</v>
      </c>
    </row>
    <row r="40" spans="1:14" ht="12.75">
      <c r="A40" s="274" t="s">
        <v>171</v>
      </c>
      <c r="B40" s="544">
        <v>0.03</v>
      </c>
      <c r="C40" s="259">
        <v>0</v>
      </c>
      <c r="D40" s="259">
        <v>0</v>
      </c>
      <c r="E40" s="272">
        <f t="shared" si="0"/>
        <v>0</v>
      </c>
      <c r="F40" s="259">
        <v>0</v>
      </c>
      <c r="G40" s="259">
        <v>0</v>
      </c>
      <c r="H40" s="259">
        <v>0</v>
      </c>
      <c r="I40" s="259">
        <v>0</v>
      </c>
      <c r="J40" s="259">
        <v>0</v>
      </c>
      <c r="K40" s="259">
        <v>0</v>
      </c>
      <c r="L40" s="272">
        <f t="shared" si="1"/>
        <v>0</v>
      </c>
      <c r="M40" s="259">
        <v>0</v>
      </c>
      <c r="N40" s="273">
        <f t="shared" si="2"/>
        <v>0</v>
      </c>
    </row>
    <row r="41" spans="1:14" ht="12.75">
      <c r="A41" s="274" t="s">
        <v>345</v>
      </c>
      <c r="B41" s="544">
        <v>0.0667</v>
      </c>
      <c r="C41" s="259">
        <v>0</v>
      </c>
      <c r="D41" s="259">
        <v>0</v>
      </c>
      <c r="E41" s="272">
        <f>+C41+D41</f>
        <v>0</v>
      </c>
      <c r="F41" s="259">
        <v>0</v>
      </c>
      <c r="G41" s="259">
        <v>0</v>
      </c>
      <c r="H41" s="259">
        <v>0</v>
      </c>
      <c r="I41" s="259">
        <v>0</v>
      </c>
      <c r="J41" s="259">
        <v>0</v>
      </c>
      <c r="K41" s="259">
        <v>0</v>
      </c>
      <c r="L41" s="272">
        <f>+J41+K41</f>
        <v>0</v>
      </c>
      <c r="M41" s="259">
        <v>0</v>
      </c>
      <c r="N41" s="273">
        <f>+E41+F41+G41+H41+I41+L41+M41</f>
        <v>0</v>
      </c>
    </row>
    <row r="42" spans="1:14" ht="12.75">
      <c r="A42" s="274" t="s">
        <v>175</v>
      </c>
      <c r="B42" s="544">
        <v>0.03</v>
      </c>
      <c r="C42" s="259">
        <v>0</v>
      </c>
      <c r="D42" s="259">
        <v>0</v>
      </c>
      <c r="E42" s="272">
        <f t="shared" si="0"/>
        <v>0</v>
      </c>
      <c r="F42" s="259">
        <v>0</v>
      </c>
      <c r="G42" s="259">
        <v>0</v>
      </c>
      <c r="H42" s="259">
        <v>0</v>
      </c>
      <c r="I42" s="259">
        <v>0</v>
      </c>
      <c r="J42" s="259">
        <v>0</v>
      </c>
      <c r="K42" s="259">
        <v>0</v>
      </c>
      <c r="L42" s="272">
        <f t="shared" si="1"/>
        <v>0</v>
      </c>
      <c r="M42" s="259">
        <v>0</v>
      </c>
      <c r="N42" s="273">
        <f t="shared" si="2"/>
        <v>0</v>
      </c>
    </row>
    <row r="43" spans="1:14" ht="12.75">
      <c r="A43" s="274" t="s">
        <v>176</v>
      </c>
      <c r="B43" s="544">
        <v>0.03</v>
      </c>
      <c r="C43" s="259">
        <v>0</v>
      </c>
      <c r="D43" s="259">
        <v>0</v>
      </c>
      <c r="E43" s="272">
        <f t="shared" si="0"/>
        <v>0</v>
      </c>
      <c r="F43" s="259">
        <v>0</v>
      </c>
      <c r="G43" s="259">
        <v>0</v>
      </c>
      <c r="H43" s="259">
        <v>0</v>
      </c>
      <c r="I43" s="259">
        <v>0</v>
      </c>
      <c r="J43" s="259">
        <v>0</v>
      </c>
      <c r="K43" s="259">
        <v>0</v>
      </c>
      <c r="L43" s="272">
        <f t="shared" si="1"/>
        <v>0</v>
      </c>
      <c r="M43" s="259">
        <v>0</v>
      </c>
      <c r="N43" s="273">
        <f t="shared" si="2"/>
        <v>0</v>
      </c>
    </row>
    <row r="44" spans="1:14" ht="12.75">
      <c r="A44" s="274" t="s">
        <v>177</v>
      </c>
      <c r="B44" s="544">
        <v>0.03</v>
      </c>
      <c r="C44" s="259">
        <v>0</v>
      </c>
      <c r="D44" s="259">
        <v>0</v>
      </c>
      <c r="E44" s="272">
        <f t="shared" si="0"/>
        <v>0</v>
      </c>
      <c r="F44" s="259">
        <v>0</v>
      </c>
      <c r="G44" s="259">
        <v>0</v>
      </c>
      <c r="H44" s="259">
        <v>0</v>
      </c>
      <c r="I44" s="259">
        <v>0</v>
      </c>
      <c r="J44" s="259">
        <v>0</v>
      </c>
      <c r="K44" s="259">
        <v>0</v>
      </c>
      <c r="L44" s="272">
        <f t="shared" si="1"/>
        <v>0</v>
      </c>
      <c r="M44" s="259">
        <v>0</v>
      </c>
      <c r="N44" s="273">
        <f t="shared" si="2"/>
        <v>0</v>
      </c>
    </row>
    <row r="45" spans="1:14" ht="12.75">
      <c r="A45" s="274" t="s">
        <v>178</v>
      </c>
      <c r="B45" s="544">
        <v>0.03</v>
      </c>
      <c r="C45" s="259">
        <v>0</v>
      </c>
      <c r="D45" s="259">
        <v>0</v>
      </c>
      <c r="E45" s="272">
        <f t="shared" si="0"/>
        <v>0</v>
      </c>
      <c r="F45" s="259">
        <v>0</v>
      </c>
      <c r="G45" s="259">
        <v>0</v>
      </c>
      <c r="H45" s="259">
        <v>0</v>
      </c>
      <c r="I45" s="259">
        <v>0</v>
      </c>
      <c r="J45" s="259">
        <v>0</v>
      </c>
      <c r="K45" s="259">
        <v>0</v>
      </c>
      <c r="L45" s="272">
        <f t="shared" si="1"/>
        <v>0</v>
      </c>
      <c r="M45" s="259">
        <v>0</v>
      </c>
      <c r="N45" s="273">
        <f t="shared" si="2"/>
        <v>0</v>
      </c>
    </row>
    <row r="46" spans="1:14" ht="12.75">
      <c r="A46" s="274" t="s">
        <v>179</v>
      </c>
      <c r="B46" s="544">
        <v>0.03</v>
      </c>
      <c r="C46" s="259">
        <v>0</v>
      </c>
      <c r="D46" s="259">
        <v>0</v>
      </c>
      <c r="E46" s="272">
        <f t="shared" si="0"/>
        <v>0</v>
      </c>
      <c r="F46" s="259">
        <v>0</v>
      </c>
      <c r="G46" s="259">
        <v>0</v>
      </c>
      <c r="H46" s="259">
        <v>0</v>
      </c>
      <c r="I46" s="259">
        <v>0</v>
      </c>
      <c r="J46" s="259">
        <v>0</v>
      </c>
      <c r="K46" s="259">
        <v>0</v>
      </c>
      <c r="L46" s="272">
        <f t="shared" si="1"/>
        <v>0</v>
      </c>
      <c r="M46" s="259">
        <v>0</v>
      </c>
      <c r="N46" s="273">
        <f t="shared" si="2"/>
        <v>0</v>
      </c>
    </row>
    <row r="47" spans="1:14" ht="12.75">
      <c r="A47" s="274" t="s">
        <v>180</v>
      </c>
      <c r="B47" s="544">
        <v>0.03</v>
      </c>
      <c r="C47" s="259">
        <v>0</v>
      </c>
      <c r="D47" s="259">
        <v>0</v>
      </c>
      <c r="E47" s="272">
        <f t="shared" si="0"/>
        <v>0</v>
      </c>
      <c r="F47" s="259">
        <v>0</v>
      </c>
      <c r="G47" s="259">
        <v>0</v>
      </c>
      <c r="H47" s="259">
        <v>0</v>
      </c>
      <c r="I47" s="259">
        <v>0</v>
      </c>
      <c r="J47" s="259">
        <v>0</v>
      </c>
      <c r="K47" s="259">
        <v>0</v>
      </c>
      <c r="L47" s="272">
        <f t="shared" si="1"/>
        <v>0</v>
      </c>
      <c r="M47" s="259">
        <v>0</v>
      </c>
      <c r="N47" s="273">
        <f t="shared" si="2"/>
        <v>0</v>
      </c>
    </row>
    <row r="48" spans="1:14" ht="12.75">
      <c r="A48" s="274" t="s">
        <v>181</v>
      </c>
      <c r="B48" s="544">
        <v>0.03</v>
      </c>
      <c r="C48" s="259">
        <v>0</v>
      </c>
      <c r="D48" s="259">
        <v>0</v>
      </c>
      <c r="E48" s="272">
        <f t="shared" si="0"/>
        <v>0</v>
      </c>
      <c r="F48" s="259">
        <v>0</v>
      </c>
      <c r="G48" s="259">
        <v>0</v>
      </c>
      <c r="H48" s="259">
        <v>0</v>
      </c>
      <c r="I48" s="259">
        <v>0</v>
      </c>
      <c r="J48" s="259">
        <v>0</v>
      </c>
      <c r="K48" s="259">
        <v>0</v>
      </c>
      <c r="L48" s="272">
        <f t="shared" si="1"/>
        <v>0</v>
      </c>
      <c r="M48" s="259">
        <v>0</v>
      </c>
      <c r="N48" s="273">
        <f t="shared" si="2"/>
        <v>0</v>
      </c>
    </row>
    <row r="49" spans="1:14" ht="12.75">
      <c r="A49" s="274" t="s">
        <v>182</v>
      </c>
      <c r="B49" s="544">
        <v>0.03</v>
      </c>
      <c r="C49" s="259">
        <v>0</v>
      </c>
      <c r="D49" s="259">
        <v>0</v>
      </c>
      <c r="E49" s="272">
        <f t="shared" si="0"/>
        <v>0</v>
      </c>
      <c r="F49" s="259">
        <v>0</v>
      </c>
      <c r="G49" s="259">
        <v>0</v>
      </c>
      <c r="H49" s="259">
        <v>0</v>
      </c>
      <c r="I49" s="259">
        <v>0</v>
      </c>
      <c r="J49" s="259">
        <v>0</v>
      </c>
      <c r="K49" s="259">
        <v>0</v>
      </c>
      <c r="L49" s="272">
        <f t="shared" si="1"/>
        <v>0</v>
      </c>
      <c r="M49" s="259">
        <v>0</v>
      </c>
      <c r="N49" s="273">
        <f t="shared" si="2"/>
        <v>0</v>
      </c>
    </row>
    <row r="50" spans="1:14" ht="12.75">
      <c r="A50" s="274" t="s">
        <v>183</v>
      </c>
      <c r="B50" s="544">
        <v>0.03</v>
      </c>
      <c r="C50" s="259">
        <v>0</v>
      </c>
      <c r="D50" s="259">
        <v>0</v>
      </c>
      <c r="E50" s="272">
        <f t="shared" si="0"/>
        <v>0</v>
      </c>
      <c r="F50" s="259">
        <v>0</v>
      </c>
      <c r="G50" s="259">
        <v>0</v>
      </c>
      <c r="H50" s="259">
        <v>0</v>
      </c>
      <c r="I50" s="259">
        <v>0</v>
      </c>
      <c r="J50" s="259">
        <v>0</v>
      </c>
      <c r="K50" s="259">
        <v>0</v>
      </c>
      <c r="L50" s="272">
        <f t="shared" si="1"/>
        <v>0</v>
      </c>
      <c r="M50" s="259">
        <v>0</v>
      </c>
      <c r="N50" s="273">
        <f t="shared" si="2"/>
        <v>0</v>
      </c>
    </row>
    <row r="51" spans="1:14" ht="12.75">
      <c r="A51" s="274" t="s">
        <v>184</v>
      </c>
      <c r="B51" s="544">
        <v>0.03</v>
      </c>
      <c r="C51" s="259">
        <v>0</v>
      </c>
      <c r="D51" s="259">
        <v>0</v>
      </c>
      <c r="E51" s="272">
        <f t="shared" si="0"/>
        <v>0</v>
      </c>
      <c r="F51" s="259">
        <v>0</v>
      </c>
      <c r="G51" s="259">
        <v>0</v>
      </c>
      <c r="H51" s="259">
        <v>0</v>
      </c>
      <c r="I51" s="259">
        <v>0</v>
      </c>
      <c r="J51" s="259">
        <v>0</v>
      </c>
      <c r="K51" s="259">
        <v>0</v>
      </c>
      <c r="L51" s="272">
        <f t="shared" si="1"/>
        <v>0</v>
      </c>
      <c r="M51" s="259">
        <v>0</v>
      </c>
      <c r="N51" s="273">
        <f t="shared" si="2"/>
        <v>0</v>
      </c>
    </row>
    <row r="52" spans="1:14" ht="12.75">
      <c r="A52" s="270" t="s">
        <v>64</v>
      </c>
      <c r="B52" s="544">
        <v>0.1</v>
      </c>
      <c r="C52" s="259">
        <v>0</v>
      </c>
      <c r="D52" s="259">
        <v>0</v>
      </c>
      <c r="E52" s="272">
        <f t="shared" si="0"/>
        <v>0</v>
      </c>
      <c r="F52" s="259">
        <v>0</v>
      </c>
      <c r="G52" s="259">
        <v>0</v>
      </c>
      <c r="H52" s="259">
        <v>0</v>
      </c>
      <c r="I52" s="259">
        <v>0</v>
      </c>
      <c r="J52" s="259">
        <v>0</v>
      </c>
      <c r="K52" s="259">
        <v>0</v>
      </c>
      <c r="L52" s="272">
        <f t="shared" si="1"/>
        <v>0</v>
      </c>
      <c r="M52" s="259">
        <v>0</v>
      </c>
      <c r="N52" s="273">
        <f t="shared" si="2"/>
        <v>0</v>
      </c>
    </row>
    <row r="53" spans="1:14" ht="12.75">
      <c r="A53" s="270" t="s">
        <v>65</v>
      </c>
      <c r="B53" s="544">
        <v>0.1</v>
      </c>
      <c r="C53" s="259">
        <v>0</v>
      </c>
      <c r="D53" s="259">
        <v>0</v>
      </c>
      <c r="E53" s="272">
        <f t="shared" si="0"/>
        <v>0</v>
      </c>
      <c r="F53" s="259">
        <v>0</v>
      </c>
      <c r="G53" s="259">
        <v>0</v>
      </c>
      <c r="H53" s="259">
        <v>0</v>
      </c>
      <c r="I53" s="259">
        <v>0</v>
      </c>
      <c r="J53" s="259">
        <v>0</v>
      </c>
      <c r="K53" s="259">
        <v>0</v>
      </c>
      <c r="L53" s="272">
        <f t="shared" si="1"/>
        <v>0</v>
      </c>
      <c r="M53" s="259">
        <v>0</v>
      </c>
      <c r="N53" s="273">
        <f t="shared" si="2"/>
        <v>0</v>
      </c>
    </row>
    <row r="54" spans="1:14" ht="12.75">
      <c r="A54" s="270" t="s">
        <v>66</v>
      </c>
      <c r="B54" s="544">
        <v>0.2</v>
      </c>
      <c r="C54" s="259">
        <v>0</v>
      </c>
      <c r="D54" s="259">
        <v>0</v>
      </c>
      <c r="E54" s="272">
        <f t="shared" si="0"/>
        <v>0</v>
      </c>
      <c r="F54" s="259">
        <v>0</v>
      </c>
      <c r="G54" s="259">
        <v>0</v>
      </c>
      <c r="H54" s="259">
        <v>0</v>
      </c>
      <c r="I54" s="259">
        <v>0</v>
      </c>
      <c r="J54" s="259">
        <v>0</v>
      </c>
      <c r="K54" s="259">
        <v>0</v>
      </c>
      <c r="L54" s="272">
        <f t="shared" si="1"/>
        <v>0</v>
      </c>
      <c r="M54" s="259">
        <v>0</v>
      </c>
      <c r="N54" s="273">
        <f t="shared" si="2"/>
        <v>0</v>
      </c>
    </row>
    <row r="55" spans="1:14" ht="12.75">
      <c r="A55" s="270" t="s">
        <v>1</v>
      </c>
      <c r="B55" s="544">
        <v>0.1</v>
      </c>
      <c r="C55" s="259">
        <v>0</v>
      </c>
      <c r="D55" s="259">
        <v>0</v>
      </c>
      <c r="E55" s="272">
        <f t="shared" si="0"/>
        <v>0</v>
      </c>
      <c r="F55" s="259">
        <v>0</v>
      </c>
      <c r="G55" s="259">
        <v>0</v>
      </c>
      <c r="H55" s="259">
        <v>0</v>
      </c>
      <c r="I55" s="259">
        <v>0</v>
      </c>
      <c r="J55" s="259">
        <v>0</v>
      </c>
      <c r="K55" s="259">
        <v>0</v>
      </c>
      <c r="L55" s="272">
        <f t="shared" si="1"/>
        <v>0</v>
      </c>
      <c r="M55" s="259">
        <v>0</v>
      </c>
      <c r="N55" s="273">
        <f t="shared" si="2"/>
        <v>0</v>
      </c>
    </row>
    <row r="56" spans="1:14" ht="12.75">
      <c r="A56" s="270" t="s">
        <v>67</v>
      </c>
      <c r="B56" s="544">
        <v>0.1</v>
      </c>
      <c r="C56" s="259">
        <v>0</v>
      </c>
      <c r="D56" s="259">
        <v>0</v>
      </c>
      <c r="E56" s="272">
        <f t="shared" si="0"/>
        <v>0</v>
      </c>
      <c r="F56" s="259">
        <v>0</v>
      </c>
      <c r="G56" s="259">
        <v>0</v>
      </c>
      <c r="H56" s="259">
        <v>0</v>
      </c>
      <c r="I56" s="259">
        <v>0</v>
      </c>
      <c r="J56" s="259">
        <v>0</v>
      </c>
      <c r="K56" s="259">
        <v>0</v>
      </c>
      <c r="L56" s="272">
        <f t="shared" si="1"/>
        <v>0</v>
      </c>
      <c r="M56" s="259">
        <v>0</v>
      </c>
      <c r="N56" s="273">
        <f t="shared" si="2"/>
        <v>0</v>
      </c>
    </row>
    <row r="57" spans="1:14" ht="12.75">
      <c r="A57" s="270" t="s">
        <v>68</v>
      </c>
      <c r="B57" s="544">
        <v>0.33</v>
      </c>
      <c r="C57" s="259">
        <v>0</v>
      </c>
      <c r="D57" s="259">
        <v>0</v>
      </c>
      <c r="E57" s="272">
        <f t="shared" si="0"/>
        <v>0</v>
      </c>
      <c r="F57" s="259">
        <v>0</v>
      </c>
      <c r="G57" s="259">
        <v>0</v>
      </c>
      <c r="H57" s="259">
        <v>0</v>
      </c>
      <c r="I57" s="259">
        <v>0</v>
      </c>
      <c r="J57" s="259">
        <v>0</v>
      </c>
      <c r="K57" s="259">
        <v>0</v>
      </c>
      <c r="L57" s="272">
        <f t="shared" si="1"/>
        <v>0</v>
      </c>
      <c r="M57" s="259">
        <v>0</v>
      </c>
      <c r="N57" s="273">
        <f t="shared" si="2"/>
        <v>0</v>
      </c>
    </row>
    <row r="58" spans="1:14" ht="12.75">
      <c r="A58" s="270" t="s">
        <v>136</v>
      </c>
      <c r="B58" s="544">
        <v>0.1</v>
      </c>
      <c r="C58" s="259">
        <v>0</v>
      </c>
      <c r="D58" s="259">
        <v>0</v>
      </c>
      <c r="E58" s="272">
        <f t="shared" si="0"/>
        <v>0</v>
      </c>
      <c r="F58" s="259">
        <v>0</v>
      </c>
      <c r="G58" s="259">
        <v>0</v>
      </c>
      <c r="H58" s="259">
        <v>0</v>
      </c>
      <c r="I58" s="259">
        <v>0</v>
      </c>
      <c r="J58" s="259">
        <v>0</v>
      </c>
      <c r="K58" s="259">
        <v>0</v>
      </c>
      <c r="L58" s="272">
        <f t="shared" si="1"/>
        <v>0</v>
      </c>
      <c r="M58" s="259">
        <v>0</v>
      </c>
      <c r="N58" s="273">
        <f t="shared" si="2"/>
        <v>0</v>
      </c>
    </row>
    <row r="59" spans="1:14" ht="12.75">
      <c r="A59" s="270" t="s">
        <v>69</v>
      </c>
      <c r="B59" s="544">
        <v>0.1</v>
      </c>
      <c r="C59" s="259">
        <v>0</v>
      </c>
      <c r="D59" s="259">
        <v>0</v>
      </c>
      <c r="E59" s="272">
        <f t="shared" si="0"/>
        <v>0</v>
      </c>
      <c r="F59" s="259">
        <v>0</v>
      </c>
      <c r="G59" s="259">
        <v>0</v>
      </c>
      <c r="H59" s="259">
        <v>0</v>
      </c>
      <c r="I59" s="259">
        <v>0</v>
      </c>
      <c r="J59" s="259">
        <v>0</v>
      </c>
      <c r="K59" s="259">
        <v>0</v>
      </c>
      <c r="L59" s="272">
        <f t="shared" si="1"/>
        <v>0</v>
      </c>
      <c r="M59" s="259">
        <v>0</v>
      </c>
      <c r="N59" s="273">
        <f t="shared" si="2"/>
        <v>0</v>
      </c>
    </row>
    <row r="60" spans="1:14" ht="12.75">
      <c r="A60" s="270" t="s">
        <v>2</v>
      </c>
      <c r="B60" s="544">
        <v>0.1</v>
      </c>
      <c r="C60" s="259">
        <v>0</v>
      </c>
      <c r="D60" s="259">
        <v>0</v>
      </c>
      <c r="E60" s="272">
        <f t="shared" si="0"/>
        <v>0</v>
      </c>
      <c r="F60" s="259">
        <v>0</v>
      </c>
      <c r="G60" s="259">
        <v>0</v>
      </c>
      <c r="H60" s="259">
        <v>0</v>
      </c>
      <c r="I60" s="259">
        <v>0</v>
      </c>
      <c r="J60" s="259">
        <v>0</v>
      </c>
      <c r="K60" s="259">
        <v>0</v>
      </c>
      <c r="L60" s="272">
        <f t="shared" si="1"/>
        <v>0</v>
      </c>
      <c r="M60" s="259">
        <v>0</v>
      </c>
      <c r="N60" s="273">
        <f t="shared" si="2"/>
        <v>0</v>
      </c>
    </row>
    <row r="61" spans="1:14" ht="12.75">
      <c r="A61" s="274" t="s">
        <v>440</v>
      </c>
      <c r="B61" s="544">
        <v>0.1</v>
      </c>
      <c r="C61" s="259">
        <v>0</v>
      </c>
      <c r="D61" s="259">
        <v>0</v>
      </c>
      <c r="E61" s="272">
        <f t="shared" si="0"/>
        <v>0</v>
      </c>
      <c r="F61" s="259">
        <v>0</v>
      </c>
      <c r="G61" s="259">
        <v>0</v>
      </c>
      <c r="H61" s="259">
        <v>0</v>
      </c>
      <c r="I61" s="259">
        <v>0</v>
      </c>
      <c r="J61" s="259">
        <v>0</v>
      </c>
      <c r="K61" s="259">
        <v>0</v>
      </c>
      <c r="L61" s="272">
        <f t="shared" si="1"/>
        <v>0</v>
      </c>
      <c r="M61" s="259">
        <v>0</v>
      </c>
      <c r="N61" s="273">
        <f t="shared" si="2"/>
        <v>0</v>
      </c>
    </row>
    <row r="62" spans="1:14" ht="12.75">
      <c r="A62" s="274" t="s">
        <v>186</v>
      </c>
      <c r="B62" s="544">
        <v>0.2</v>
      </c>
      <c r="C62" s="259">
        <v>0</v>
      </c>
      <c r="D62" s="259">
        <v>0</v>
      </c>
      <c r="E62" s="272">
        <f t="shared" si="0"/>
        <v>0</v>
      </c>
      <c r="F62" s="259">
        <v>0</v>
      </c>
      <c r="G62" s="259">
        <v>0</v>
      </c>
      <c r="H62" s="259">
        <v>0</v>
      </c>
      <c r="I62" s="259">
        <v>0</v>
      </c>
      <c r="J62" s="259">
        <v>0</v>
      </c>
      <c r="K62" s="259">
        <v>0</v>
      </c>
      <c r="L62" s="272">
        <f t="shared" si="1"/>
        <v>0</v>
      </c>
      <c r="M62" s="259">
        <v>0</v>
      </c>
      <c r="N62" s="273">
        <f t="shared" si="2"/>
        <v>0</v>
      </c>
    </row>
    <row r="63" spans="1:14" ht="12.75">
      <c r="A63" s="274" t="s">
        <v>187</v>
      </c>
      <c r="B63" s="544">
        <v>0.2</v>
      </c>
      <c r="C63" s="259">
        <v>0</v>
      </c>
      <c r="D63" s="259">
        <v>0</v>
      </c>
      <c r="E63" s="272">
        <f t="shared" si="0"/>
        <v>0</v>
      </c>
      <c r="F63" s="259">
        <v>0</v>
      </c>
      <c r="G63" s="259">
        <v>0</v>
      </c>
      <c r="H63" s="259">
        <v>0</v>
      </c>
      <c r="I63" s="259">
        <v>0</v>
      </c>
      <c r="J63" s="259">
        <v>0</v>
      </c>
      <c r="K63" s="259">
        <v>0</v>
      </c>
      <c r="L63" s="272">
        <f t="shared" si="1"/>
        <v>0</v>
      </c>
      <c r="M63" s="259">
        <v>0</v>
      </c>
      <c r="N63" s="273">
        <f t="shared" si="2"/>
        <v>0</v>
      </c>
    </row>
    <row r="64" spans="1:14" ht="12.75">
      <c r="A64" s="274" t="s">
        <v>185</v>
      </c>
      <c r="B64" s="545">
        <v>0.2</v>
      </c>
      <c r="C64" s="259">
        <v>0</v>
      </c>
      <c r="D64" s="259">
        <v>0</v>
      </c>
      <c r="E64" s="272">
        <f t="shared" si="0"/>
        <v>0</v>
      </c>
      <c r="F64" s="259">
        <v>0</v>
      </c>
      <c r="G64" s="259">
        <v>0</v>
      </c>
      <c r="H64" s="259">
        <v>0</v>
      </c>
      <c r="I64" s="259">
        <v>0</v>
      </c>
      <c r="J64" s="259">
        <v>0</v>
      </c>
      <c r="K64" s="259">
        <v>0</v>
      </c>
      <c r="L64" s="272">
        <f t="shared" si="1"/>
        <v>0</v>
      </c>
      <c r="M64" s="259">
        <v>0</v>
      </c>
      <c r="N64" s="273">
        <f t="shared" si="2"/>
        <v>0</v>
      </c>
    </row>
    <row r="65" spans="1:14" ht="12.75">
      <c r="A65" s="665" t="s">
        <v>541</v>
      </c>
      <c r="B65" s="545">
        <v>0.2</v>
      </c>
      <c r="C65" s="259">
        <v>0</v>
      </c>
      <c r="D65" s="259">
        <v>0</v>
      </c>
      <c r="E65" s="272">
        <f>+C65+D65</f>
        <v>0</v>
      </c>
      <c r="F65" s="259">
        <v>0</v>
      </c>
      <c r="G65" s="259">
        <v>0</v>
      </c>
      <c r="H65" s="259">
        <v>0</v>
      </c>
      <c r="I65" s="259">
        <v>0</v>
      </c>
      <c r="J65" s="259">
        <v>0</v>
      </c>
      <c r="K65" s="259">
        <v>0</v>
      </c>
      <c r="L65" s="272">
        <f>+J65+K65</f>
        <v>0</v>
      </c>
      <c r="M65" s="259">
        <v>0</v>
      </c>
      <c r="N65" s="273">
        <f>+E65+F65+G65+H65+I65+L65+M65</f>
        <v>0</v>
      </c>
    </row>
    <row r="66" spans="1:14" ht="13.5" thickBot="1">
      <c r="A66" s="546" t="s">
        <v>374</v>
      </c>
      <c r="B66" s="547">
        <v>0</v>
      </c>
      <c r="C66" s="526">
        <v>0</v>
      </c>
      <c r="D66" s="526">
        <v>0</v>
      </c>
      <c r="E66" s="300">
        <f>+C66+D66</f>
        <v>0</v>
      </c>
      <c r="F66" s="526">
        <v>0</v>
      </c>
      <c r="G66" s="526">
        <v>0</v>
      </c>
      <c r="H66" s="526">
        <v>0</v>
      </c>
      <c r="I66" s="526">
        <v>0</v>
      </c>
      <c r="J66" s="526">
        <v>0</v>
      </c>
      <c r="K66" s="526">
        <v>0</v>
      </c>
      <c r="L66" s="300">
        <f>+J66+K66</f>
        <v>0</v>
      </c>
      <c r="M66" s="526">
        <v>0</v>
      </c>
      <c r="N66" s="548">
        <f>+E66+F66+G66+H66+I66+L66+M66</f>
        <v>0</v>
      </c>
    </row>
    <row r="67" spans="1:14" ht="12.75">
      <c r="A67" s="249"/>
      <c r="B67" s="250"/>
      <c r="C67" s="279"/>
      <c r="D67" s="279"/>
      <c r="E67" s="279"/>
      <c r="F67" s="279"/>
      <c r="G67" s="279"/>
      <c r="H67" s="279"/>
      <c r="I67" s="279"/>
      <c r="J67" s="279"/>
      <c r="K67" s="279"/>
      <c r="L67" s="279"/>
      <c r="M67" s="279"/>
      <c r="N67" s="279"/>
    </row>
    <row r="68" spans="1:14" s="281" customFormat="1" ht="12.75">
      <c r="A68" s="249" t="s">
        <v>3</v>
      </c>
      <c r="B68" s="250"/>
      <c r="C68" s="280">
        <f>SUM(C23:C66)</f>
        <v>0</v>
      </c>
      <c r="D68" s="280">
        <f aca="true" t="shared" si="3" ref="D68:N68">SUM(D23:D66)</f>
        <v>0</v>
      </c>
      <c r="E68" s="280">
        <f t="shared" si="3"/>
        <v>0</v>
      </c>
      <c r="F68" s="280">
        <f t="shared" si="3"/>
        <v>0</v>
      </c>
      <c r="G68" s="280">
        <f t="shared" si="3"/>
        <v>0</v>
      </c>
      <c r="H68" s="280">
        <f t="shared" si="3"/>
        <v>0</v>
      </c>
      <c r="I68" s="280">
        <f t="shared" si="3"/>
        <v>0</v>
      </c>
      <c r="J68" s="280">
        <f t="shared" si="3"/>
        <v>0</v>
      </c>
      <c r="K68" s="280">
        <f t="shared" si="3"/>
        <v>0</v>
      </c>
      <c r="L68" s="280">
        <f t="shared" si="3"/>
        <v>0</v>
      </c>
      <c r="M68" s="280">
        <f t="shared" si="3"/>
        <v>0</v>
      </c>
      <c r="N68" s="280">
        <f t="shared" si="3"/>
        <v>0</v>
      </c>
    </row>
    <row r="69" spans="1:14" ht="13.5" thickBot="1">
      <c r="A69" s="252"/>
      <c r="B69" s="253"/>
      <c r="C69" s="282"/>
      <c r="D69" s="282"/>
      <c r="E69" s="282"/>
      <c r="F69" s="282"/>
      <c r="G69" s="282"/>
      <c r="H69" s="282"/>
      <c r="I69" s="282"/>
      <c r="J69" s="282"/>
      <c r="K69" s="282"/>
      <c r="L69" s="282"/>
      <c r="M69" s="282"/>
      <c r="N69" s="282"/>
    </row>
    <row r="70" spans="1:14" s="257" customFormat="1" ht="12">
      <c r="A70" s="255"/>
      <c r="B70" s="255"/>
      <c r="C70" s="256"/>
      <c r="D70" s="256"/>
      <c r="E70" s="256"/>
      <c r="F70" s="256"/>
      <c r="G70" s="256"/>
      <c r="H70" s="256"/>
      <c r="I70" s="256"/>
      <c r="J70" s="256"/>
      <c r="K70" s="256"/>
      <c r="L70" s="256"/>
      <c r="M70" s="256"/>
      <c r="N70" s="256"/>
    </row>
    <row r="71" s="257" customFormat="1" ht="12"/>
    <row r="72" spans="3:13" ht="12.75">
      <c r="C72" s="208"/>
      <c r="D72" s="208"/>
      <c r="F72" s="208"/>
      <c r="G72" s="208"/>
      <c r="H72" s="208"/>
      <c r="I72" s="208"/>
      <c r="J72" s="208"/>
      <c r="K72" s="208"/>
      <c r="L72" s="208"/>
      <c r="M72" s="208"/>
    </row>
    <row r="73" spans="3:13" ht="12.75">
      <c r="C73" s="208"/>
      <c r="D73" s="208"/>
      <c r="F73" s="208"/>
      <c r="G73" s="208"/>
      <c r="H73" s="208"/>
      <c r="I73" s="208"/>
      <c r="J73" s="208"/>
      <c r="K73" s="208"/>
      <c r="L73" s="208"/>
      <c r="M73" s="208"/>
    </row>
    <row r="74" spans="3:13" ht="12.75">
      <c r="C74" s="208"/>
      <c r="D74" s="208"/>
      <c r="F74" s="208"/>
      <c r="G74" s="208"/>
      <c r="H74" s="208"/>
      <c r="I74" s="208"/>
      <c r="J74" s="208"/>
      <c r="K74" s="208"/>
      <c r="L74" s="208"/>
      <c r="M74" s="208"/>
    </row>
    <row r="75" spans="3:13" ht="12.75">
      <c r="C75" s="208"/>
      <c r="D75" s="208"/>
      <c r="F75" s="208"/>
      <c r="G75" s="208"/>
      <c r="H75" s="208"/>
      <c r="I75" s="208"/>
      <c r="J75" s="208"/>
      <c r="K75" s="208"/>
      <c r="L75" s="208"/>
      <c r="M75" s="208"/>
    </row>
    <row r="76" spans="3:13" ht="12.75">
      <c r="C76" s="208"/>
      <c r="D76" s="208"/>
      <c r="F76" s="208"/>
      <c r="G76" s="208"/>
      <c r="H76" s="208"/>
      <c r="I76" s="208"/>
      <c r="J76" s="208"/>
      <c r="K76" s="208"/>
      <c r="L76" s="208"/>
      <c r="M76" s="208"/>
    </row>
    <row r="77" spans="3:13" ht="12.75">
      <c r="C77" s="208"/>
      <c r="D77" s="208"/>
      <c r="F77" s="208"/>
      <c r="G77" s="208"/>
      <c r="H77" s="208"/>
      <c r="I77" s="208"/>
      <c r="J77" s="208"/>
      <c r="K77" s="208"/>
      <c r="L77" s="208"/>
      <c r="M77" s="208"/>
    </row>
    <row r="78" spans="3:13" ht="12.75">
      <c r="C78" s="208"/>
      <c r="D78" s="208"/>
      <c r="F78" s="208"/>
      <c r="G78" s="208"/>
      <c r="H78" s="208"/>
      <c r="I78" s="208"/>
      <c r="J78" s="208"/>
      <c r="K78" s="208"/>
      <c r="L78" s="208"/>
      <c r="M78" s="208"/>
    </row>
    <row r="79" spans="3:13" ht="12.75">
      <c r="C79" s="208"/>
      <c r="D79" s="208"/>
      <c r="F79" s="208"/>
      <c r="G79" s="208"/>
      <c r="H79" s="208"/>
      <c r="I79" s="208"/>
      <c r="J79" s="208"/>
      <c r="K79" s="208"/>
      <c r="L79" s="208"/>
      <c r="M79" s="208"/>
    </row>
    <row r="80" spans="3:13" ht="12.75">
      <c r="C80" s="208"/>
      <c r="D80" s="208"/>
      <c r="F80" s="208"/>
      <c r="G80" s="208"/>
      <c r="H80" s="208"/>
      <c r="I80" s="208"/>
      <c r="J80" s="208"/>
      <c r="K80" s="208"/>
      <c r="L80" s="208"/>
      <c r="M80" s="208"/>
    </row>
    <row r="81" spans="3:13" ht="12.75">
      <c r="C81" s="208"/>
      <c r="D81" s="208"/>
      <c r="F81" s="208"/>
      <c r="G81" s="208"/>
      <c r="H81" s="208"/>
      <c r="I81" s="208"/>
      <c r="J81" s="208"/>
      <c r="K81" s="208"/>
      <c r="L81" s="208"/>
      <c r="M81" s="208"/>
    </row>
    <row r="82" spans="3:13" ht="12.75">
      <c r="C82" s="208"/>
      <c r="D82" s="208"/>
      <c r="F82" s="208"/>
      <c r="G82" s="208"/>
      <c r="H82" s="208"/>
      <c r="I82" s="208"/>
      <c r="J82" s="208"/>
      <c r="K82" s="208"/>
      <c r="L82" s="208"/>
      <c r="M82" s="208"/>
    </row>
    <row r="83" spans="3:13" ht="12.75">
      <c r="C83" s="208"/>
      <c r="D83" s="208"/>
      <c r="F83" s="208"/>
      <c r="G83" s="208"/>
      <c r="H83" s="208"/>
      <c r="I83" s="208"/>
      <c r="J83" s="208"/>
      <c r="K83" s="208"/>
      <c r="L83" s="208"/>
      <c r="M83" s="208"/>
    </row>
    <row r="84" spans="3:13" ht="12.75">
      <c r="C84" s="208"/>
      <c r="D84" s="208"/>
      <c r="F84" s="208"/>
      <c r="G84" s="208"/>
      <c r="H84" s="208"/>
      <c r="I84" s="208"/>
      <c r="J84" s="208"/>
      <c r="K84" s="208"/>
      <c r="L84" s="208"/>
      <c r="M84" s="208"/>
    </row>
    <row r="85" spans="3:13" ht="12.75">
      <c r="C85" s="208"/>
      <c r="D85" s="208"/>
      <c r="F85" s="208"/>
      <c r="G85" s="208"/>
      <c r="H85" s="208"/>
      <c r="I85" s="208"/>
      <c r="J85" s="208"/>
      <c r="K85" s="208"/>
      <c r="L85" s="208"/>
      <c r="M85" s="208"/>
    </row>
    <row r="86" spans="3:13" ht="12.75">
      <c r="C86" s="208"/>
      <c r="D86" s="208"/>
      <c r="F86" s="208"/>
      <c r="G86" s="208"/>
      <c r="H86" s="208"/>
      <c r="I86" s="208"/>
      <c r="J86" s="208"/>
      <c r="K86" s="208"/>
      <c r="L86" s="208"/>
      <c r="M86" s="208"/>
    </row>
    <row r="87" spans="3:13" ht="12.75">
      <c r="C87" s="208"/>
      <c r="D87" s="208"/>
      <c r="F87" s="208"/>
      <c r="G87" s="208"/>
      <c r="H87" s="208"/>
      <c r="I87" s="208"/>
      <c r="J87" s="208"/>
      <c r="K87" s="208"/>
      <c r="L87" s="208"/>
      <c r="M87" s="208"/>
    </row>
    <row r="88" spans="3:13" ht="12.75">
      <c r="C88" s="208"/>
      <c r="D88" s="208"/>
      <c r="F88" s="208"/>
      <c r="G88" s="208"/>
      <c r="H88" s="208"/>
      <c r="I88" s="208"/>
      <c r="J88" s="208"/>
      <c r="K88" s="208"/>
      <c r="L88" s="208"/>
      <c r="M88" s="208"/>
    </row>
    <row r="89" spans="3:13" ht="12.75">
      <c r="C89" s="208"/>
      <c r="D89" s="208"/>
      <c r="F89" s="208"/>
      <c r="G89" s="208"/>
      <c r="H89" s="208"/>
      <c r="I89" s="208"/>
      <c r="J89" s="208"/>
      <c r="K89" s="208"/>
      <c r="L89" s="208"/>
      <c r="M89" s="208"/>
    </row>
    <row r="90" spans="3:13" ht="12.75">
      <c r="C90" s="208"/>
      <c r="D90" s="208"/>
      <c r="F90" s="208"/>
      <c r="G90" s="208"/>
      <c r="H90" s="208"/>
      <c r="I90" s="208"/>
      <c r="J90" s="208"/>
      <c r="K90" s="208"/>
      <c r="L90" s="208"/>
      <c r="M90" s="208"/>
    </row>
    <row r="91" spans="3:13" ht="12.75">
      <c r="C91" s="208"/>
      <c r="D91" s="208"/>
      <c r="F91" s="208"/>
      <c r="G91" s="208"/>
      <c r="H91" s="208"/>
      <c r="I91" s="208"/>
      <c r="J91" s="208"/>
      <c r="K91" s="208"/>
      <c r="L91" s="208"/>
      <c r="M91" s="208"/>
    </row>
    <row r="92" spans="3:13" ht="12.75">
      <c r="C92" s="208"/>
      <c r="D92" s="208"/>
      <c r="F92" s="208"/>
      <c r="G92" s="208"/>
      <c r="H92" s="208"/>
      <c r="I92" s="208"/>
      <c r="J92" s="208"/>
      <c r="K92" s="208"/>
      <c r="L92" s="208"/>
      <c r="M92" s="208"/>
    </row>
    <row r="93" spans="3:13" ht="12.75">
      <c r="C93" s="208"/>
      <c r="D93" s="208"/>
      <c r="F93" s="208"/>
      <c r="G93" s="208"/>
      <c r="H93" s="208"/>
      <c r="I93" s="208"/>
      <c r="J93" s="208"/>
      <c r="K93" s="208"/>
      <c r="L93" s="208"/>
      <c r="M93" s="208"/>
    </row>
    <row r="94" spans="3:13" ht="12.75">
      <c r="C94" s="208"/>
      <c r="D94" s="208"/>
      <c r="F94" s="208"/>
      <c r="G94" s="208"/>
      <c r="H94" s="208"/>
      <c r="I94" s="208"/>
      <c r="J94" s="208"/>
      <c r="K94" s="208"/>
      <c r="L94" s="208"/>
      <c r="M94" s="208"/>
    </row>
    <row r="95" spans="3:13" ht="12.75">
      <c r="C95" s="208"/>
      <c r="D95" s="208"/>
      <c r="F95" s="208"/>
      <c r="G95" s="208"/>
      <c r="H95" s="208"/>
      <c r="I95" s="208"/>
      <c r="J95" s="208"/>
      <c r="K95" s="208"/>
      <c r="L95" s="208"/>
      <c r="M95" s="208"/>
    </row>
    <row r="96" spans="3:13" ht="12.75">
      <c r="C96" s="208"/>
      <c r="D96" s="208"/>
      <c r="F96" s="208"/>
      <c r="G96" s="208"/>
      <c r="H96" s="208"/>
      <c r="I96" s="208"/>
      <c r="J96" s="208"/>
      <c r="K96" s="208"/>
      <c r="L96" s="208"/>
      <c r="M96" s="208"/>
    </row>
    <row r="97" spans="3:13" ht="12.75">
      <c r="C97" s="208"/>
      <c r="D97" s="208"/>
      <c r="F97" s="208"/>
      <c r="G97" s="208"/>
      <c r="H97" s="208"/>
      <c r="I97" s="208"/>
      <c r="J97" s="208"/>
      <c r="K97" s="208"/>
      <c r="L97" s="208"/>
      <c r="M97" s="208"/>
    </row>
    <row r="98" spans="3:13" ht="12.75">
      <c r="C98" s="208"/>
      <c r="D98" s="208"/>
      <c r="F98" s="208"/>
      <c r="G98" s="208"/>
      <c r="H98" s="208"/>
      <c r="I98" s="208"/>
      <c r="J98" s="208"/>
      <c r="K98" s="208"/>
      <c r="L98" s="208"/>
      <c r="M98" s="208"/>
    </row>
    <row r="99" spans="3:13" ht="12.75">
      <c r="C99" s="208"/>
      <c r="D99" s="208"/>
      <c r="F99" s="208"/>
      <c r="G99" s="208"/>
      <c r="H99" s="208"/>
      <c r="I99" s="208"/>
      <c r="J99" s="208"/>
      <c r="K99" s="208"/>
      <c r="L99" s="208"/>
      <c r="M99" s="208"/>
    </row>
    <row r="100" spans="3:13" ht="12.75">
      <c r="C100" s="208"/>
      <c r="D100" s="208"/>
      <c r="F100" s="208"/>
      <c r="G100" s="208"/>
      <c r="H100" s="208"/>
      <c r="I100" s="208"/>
      <c r="J100" s="208"/>
      <c r="K100" s="208"/>
      <c r="L100" s="208"/>
      <c r="M100" s="208"/>
    </row>
    <row r="101" spans="3:13" ht="12.75">
      <c r="C101" s="208"/>
      <c r="D101" s="208"/>
      <c r="F101" s="208"/>
      <c r="G101" s="208"/>
      <c r="H101" s="208"/>
      <c r="I101" s="208"/>
      <c r="J101" s="208"/>
      <c r="K101" s="208"/>
      <c r="L101" s="208"/>
      <c r="M101" s="208"/>
    </row>
    <row r="102" spans="3:13" ht="12.75">
      <c r="C102" s="208"/>
      <c r="D102" s="208"/>
      <c r="F102" s="208"/>
      <c r="G102" s="208"/>
      <c r="H102" s="208"/>
      <c r="I102" s="208"/>
      <c r="J102" s="208"/>
      <c r="K102" s="208"/>
      <c r="L102" s="208"/>
      <c r="M102" s="208"/>
    </row>
    <row r="103" spans="3:13" ht="12.75">
      <c r="C103" s="208"/>
      <c r="D103" s="208"/>
      <c r="F103" s="208"/>
      <c r="G103" s="208"/>
      <c r="H103" s="208"/>
      <c r="I103" s="208"/>
      <c r="J103" s="208"/>
      <c r="K103" s="208"/>
      <c r="L103" s="208"/>
      <c r="M103" s="208"/>
    </row>
    <row r="104" spans="3:13" ht="12.75">
      <c r="C104" s="208"/>
      <c r="D104" s="208"/>
      <c r="F104" s="208"/>
      <c r="G104" s="208"/>
      <c r="H104" s="208"/>
      <c r="I104" s="208"/>
      <c r="J104" s="208"/>
      <c r="K104" s="208"/>
      <c r="L104" s="208"/>
      <c r="M104" s="208"/>
    </row>
    <row r="105" spans="3:13" ht="12.75">
      <c r="C105" s="208"/>
      <c r="D105" s="208"/>
      <c r="F105" s="208"/>
      <c r="G105" s="208"/>
      <c r="H105" s="208"/>
      <c r="I105" s="208"/>
      <c r="J105" s="208"/>
      <c r="K105" s="208"/>
      <c r="L105" s="208"/>
      <c r="M105" s="208"/>
    </row>
    <row r="106" spans="3:13" ht="12.75">
      <c r="C106" s="208"/>
      <c r="D106" s="208"/>
      <c r="F106" s="208"/>
      <c r="G106" s="208"/>
      <c r="H106" s="208"/>
      <c r="I106" s="208"/>
      <c r="J106" s="208"/>
      <c r="K106" s="208"/>
      <c r="L106" s="208"/>
      <c r="M106" s="208"/>
    </row>
    <row r="107" spans="3:13" ht="12.75">
      <c r="C107" s="208"/>
      <c r="D107" s="208"/>
      <c r="F107" s="208"/>
      <c r="G107" s="208"/>
      <c r="H107" s="208"/>
      <c r="I107" s="208"/>
      <c r="J107" s="208"/>
      <c r="K107" s="208"/>
      <c r="L107" s="208"/>
      <c r="M107" s="208"/>
    </row>
    <row r="108" spans="3:13" ht="12.75">
      <c r="C108" s="208"/>
      <c r="D108" s="208"/>
      <c r="F108" s="208"/>
      <c r="G108" s="208"/>
      <c r="H108" s="208"/>
      <c r="I108" s="208"/>
      <c r="J108" s="208"/>
      <c r="K108" s="208"/>
      <c r="L108" s="208"/>
      <c r="M108" s="208"/>
    </row>
    <row r="109" spans="3:13" ht="12.75">
      <c r="C109" s="208"/>
      <c r="D109" s="208"/>
      <c r="F109" s="208"/>
      <c r="G109" s="208"/>
      <c r="H109" s="208"/>
      <c r="I109" s="208"/>
      <c r="J109" s="208"/>
      <c r="K109" s="208"/>
      <c r="L109" s="208"/>
      <c r="M109" s="208"/>
    </row>
    <row r="110" spans="3:13" ht="12.75">
      <c r="C110" s="208"/>
      <c r="D110" s="208"/>
      <c r="F110" s="208"/>
      <c r="G110" s="208"/>
      <c r="H110" s="208"/>
      <c r="I110" s="208"/>
      <c r="J110" s="208"/>
      <c r="K110" s="208"/>
      <c r="L110" s="208"/>
      <c r="M110" s="208"/>
    </row>
    <row r="111" spans="3:13" ht="12.75">
      <c r="C111" s="208"/>
      <c r="D111" s="208"/>
      <c r="F111" s="208"/>
      <c r="G111" s="208"/>
      <c r="H111" s="208"/>
      <c r="I111" s="208"/>
      <c r="J111" s="208"/>
      <c r="K111" s="208"/>
      <c r="L111" s="208"/>
      <c r="M111" s="208"/>
    </row>
    <row r="112" spans="3:13" ht="12.75">
      <c r="C112" s="208"/>
      <c r="D112" s="208"/>
      <c r="F112" s="208"/>
      <c r="G112" s="208"/>
      <c r="H112" s="208"/>
      <c r="I112" s="208"/>
      <c r="J112" s="208"/>
      <c r="K112" s="208"/>
      <c r="L112" s="208"/>
      <c r="M112" s="208"/>
    </row>
    <row r="113" spans="3:13" ht="12.75">
      <c r="C113" s="208"/>
      <c r="D113" s="208"/>
      <c r="F113" s="208"/>
      <c r="G113" s="208"/>
      <c r="H113" s="208"/>
      <c r="I113" s="208"/>
      <c r="J113" s="208"/>
      <c r="K113" s="208"/>
      <c r="L113" s="208"/>
      <c r="M113" s="208"/>
    </row>
    <row r="114" spans="3:13" ht="12.75">
      <c r="C114" s="208"/>
      <c r="D114" s="208"/>
      <c r="F114" s="208"/>
      <c r="G114" s="208"/>
      <c r="H114" s="208"/>
      <c r="I114" s="208"/>
      <c r="J114" s="208"/>
      <c r="K114" s="208"/>
      <c r="L114" s="208"/>
      <c r="M114" s="208"/>
    </row>
    <row r="115" spans="3:13" ht="12.75">
      <c r="C115" s="208"/>
      <c r="D115" s="208"/>
      <c r="F115" s="208"/>
      <c r="G115" s="208"/>
      <c r="H115" s="208"/>
      <c r="I115" s="208"/>
      <c r="J115" s="208"/>
      <c r="K115" s="208"/>
      <c r="L115" s="208"/>
      <c r="M115" s="208"/>
    </row>
    <row r="116" spans="3:13" ht="12.75">
      <c r="C116" s="208"/>
      <c r="D116" s="208"/>
      <c r="F116" s="208"/>
      <c r="G116" s="208"/>
      <c r="H116" s="208"/>
      <c r="I116" s="208"/>
      <c r="J116" s="208"/>
      <c r="K116" s="208"/>
      <c r="L116" s="208"/>
      <c r="M116" s="208"/>
    </row>
    <row r="117" spans="3:13" ht="12.75">
      <c r="C117" s="208"/>
      <c r="D117" s="208"/>
      <c r="F117" s="208"/>
      <c r="G117" s="208"/>
      <c r="H117" s="208"/>
      <c r="I117" s="208"/>
      <c r="J117" s="208"/>
      <c r="K117" s="208"/>
      <c r="L117" s="208"/>
      <c r="M117" s="208"/>
    </row>
    <row r="118" spans="3:13" ht="12.75">
      <c r="C118" s="208"/>
      <c r="D118" s="208"/>
      <c r="F118" s="208"/>
      <c r="G118" s="208"/>
      <c r="H118" s="208"/>
      <c r="I118" s="208"/>
      <c r="J118" s="208"/>
      <c r="K118" s="208"/>
      <c r="L118" s="208"/>
      <c r="M118" s="208"/>
    </row>
    <row r="119" spans="3:13" ht="12.75">
      <c r="C119" s="208"/>
      <c r="D119" s="208"/>
      <c r="F119" s="208"/>
      <c r="G119" s="208"/>
      <c r="H119" s="208"/>
      <c r="I119" s="208"/>
      <c r="J119" s="208"/>
      <c r="K119" s="208"/>
      <c r="L119" s="208"/>
      <c r="M119" s="208"/>
    </row>
    <row r="120" spans="3:13" ht="12.75">
      <c r="C120" s="208"/>
      <c r="D120" s="208"/>
      <c r="F120" s="208"/>
      <c r="G120" s="208"/>
      <c r="H120" s="208"/>
      <c r="I120" s="208"/>
      <c r="J120" s="208"/>
      <c r="K120" s="208"/>
      <c r="L120" s="208"/>
      <c r="M120" s="208"/>
    </row>
    <row r="121" spans="3:13" ht="12.75">
      <c r="C121" s="208"/>
      <c r="D121" s="208"/>
      <c r="F121" s="208"/>
      <c r="G121" s="208"/>
      <c r="H121" s="208"/>
      <c r="I121" s="208"/>
      <c r="J121" s="208"/>
      <c r="K121" s="208"/>
      <c r="L121" s="208"/>
      <c r="M121" s="208"/>
    </row>
    <row r="122" spans="3:13" ht="12.75">
      <c r="C122" s="208"/>
      <c r="D122" s="208"/>
      <c r="F122" s="208"/>
      <c r="G122" s="208"/>
      <c r="H122" s="208"/>
      <c r="I122" s="208"/>
      <c r="J122" s="208"/>
      <c r="K122" s="208"/>
      <c r="L122" s="208"/>
      <c r="M122" s="208"/>
    </row>
    <row r="123" spans="3:13" ht="12.75">
      <c r="C123" s="208"/>
      <c r="D123" s="208"/>
      <c r="F123" s="208"/>
      <c r="G123" s="208"/>
      <c r="H123" s="208"/>
      <c r="I123" s="208"/>
      <c r="J123" s="208"/>
      <c r="K123" s="208"/>
      <c r="L123" s="208"/>
      <c r="M123" s="208"/>
    </row>
    <row r="124" spans="3:13" ht="12.75">
      <c r="C124" s="208"/>
      <c r="D124" s="208"/>
      <c r="F124" s="208"/>
      <c r="G124" s="208"/>
      <c r="H124" s="208"/>
      <c r="I124" s="208"/>
      <c r="J124" s="208"/>
      <c r="K124" s="208"/>
      <c r="L124" s="208"/>
      <c r="M124" s="208"/>
    </row>
    <row r="125" spans="3:13" ht="12.75">
      <c r="C125" s="208"/>
      <c r="D125" s="208"/>
      <c r="F125" s="208"/>
      <c r="G125" s="208"/>
      <c r="H125" s="208"/>
      <c r="I125" s="208"/>
      <c r="J125" s="208"/>
      <c r="K125" s="208"/>
      <c r="L125" s="208"/>
      <c r="M125" s="208"/>
    </row>
    <row r="126" spans="3:13" ht="12.75">
      <c r="C126" s="208"/>
      <c r="D126" s="208"/>
      <c r="F126" s="208"/>
      <c r="G126" s="208"/>
      <c r="H126" s="208"/>
      <c r="I126" s="208"/>
      <c r="J126" s="208"/>
      <c r="K126" s="208"/>
      <c r="L126" s="208"/>
      <c r="M126" s="208"/>
    </row>
    <row r="127" spans="3:13" ht="12.75">
      <c r="C127" s="208"/>
      <c r="D127" s="208"/>
      <c r="F127" s="208"/>
      <c r="G127" s="208"/>
      <c r="H127" s="208"/>
      <c r="I127" s="208"/>
      <c r="J127" s="208"/>
      <c r="K127" s="208"/>
      <c r="L127" s="208"/>
      <c r="M127" s="208"/>
    </row>
    <row r="128" spans="3:13" ht="12.75">
      <c r="C128" s="208"/>
      <c r="D128" s="208"/>
      <c r="F128" s="208"/>
      <c r="G128" s="208"/>
      <c r="H128" s="208"/>
      <c r="I128" s="208"/>
      <c r="J128" s="208"/>
      <c r="K128" s="208"/>
      <c r="L128" s="208"/>
      <c r="M128" s="208"/>
    </row>
    <row r="129" spans="3:13" ht="12.75">
      <c r="C129" s="208"/>
      <c r="D129" s="208"/>
      <c r="F129" s="208"/>
      <c r="G129" s="208"/>
      <c r="H129" s="208"/>
      <c r="I129" s="208"/>
      <c r="J129" s="208"/>
      <c r="K129" s="208"/>
      <c r="L129" s="208"/>
      <c r="M129" s="208"/>
    </row>
    <row r="130" spans="3:13" ht="12.75">
      <c r="C130" s="208"/>
      <c r="D130" s="208"/>
      <c r="F130" s="208"/>
      <c r="G130" s="208"/>
      <c r="H130" s="208"/>
      <c r="I130" s="208"/>
      <c r="J130" s="208"/>
      <c r="K130" s="208"/>
      <c r="L130" s="208"/>
      <c r="M130" s="208"/>
    </row>
    <row r="131" spans="3:13" ht="12.75">
      <c r="C131" s="208"/>
      <c r="D131" s="208"/>
      <c r="F131" s="208"/>
      <c r="G131" s="208"/>
      <c r="H131" s="208"/>
      <c r="I131" s="208"/>
      <c r="J131" s="208"/>
      <c r="K131" s="208"/>
      <c r="L131" s="208"/>
      <c r="M131" s="208"/>
    </row>
    <row r="132" spans="3:13" ht="12.75">
      <c r="C132" s="208"/>
      <c r="D132" s="208"/>
      <c r="F132" s="208"/>
      <c r="G132" s="208"/>
      <c r="H132" s="208"/>
      <c r="I132" s="208"/>
      <c r="J132" s="208"/>
      <c r="K132" s="208"/>
      <c r="L132" s="208"/>
      <c r="M132" s="208"/>
    </row>
    <row r="133" spans="3:13" ht="12.75">
      <c r="C133" s="208"/>
      <c r="D133" s="208"/>
      <c r="F133" s="208"/>
      <c r="G133" s="208"/>
      <c r="H133" s="208"/>
      <c r="I133" s="208"/>
      <c r="J133" s="208"/>
      <c r="K133" s="208"/>
      <c r="L133" s="208"/>
      <c r="M133" s="208"/>
    </row>
    <row r="134" spans="3:13" ht="12.75">
      <c r="C134" s="208"/>
      <c r="D134" s="208"/>
      <c r="F134" s="208"/>
      <c r="G134" s="208"/>
      <c r="H134" s="208"/>
      <c r="I134" s="208"/>
      <c r="J134" s="208"/>
      <c r="K134" s="208"/>
      <c r="L134" s="208"/>
      <c r="M134" s="208"/>
    </row>
    <row r="135" spans="3:13" ht="12.75">
      <c r="C135" s="208"/>
      <c r="D135" s="208"/>
      <c r="F135" s="208"/>
      <c r="G135" s="208"/>
      <c r="H135" s="208"/>
      <c r="I135" s="208"/>
      <c r="J135" s="208"/>
      <c r="K135" s="208"/>
      <c r="L135" s="208"/>
      <c r="M135" s="208"/>
    </row>
    <row r="136" spans="3:13" ht="12.75">
      <c r="C136" s="208"/>
      <c r="D136" s="208"/>
      <c r="F136" s="208"/>
      <c r="G136" s="208"/>
      <c r="H136" s="208"/>
      <c r="I136" s="208"/>
      <c r="J136" s="208"/>
      <c r="K136" s="208"/>
      <c r="L136" s="208"/>
      <c r="M136" s="208"/>
    </row>
    <row r="137" spans="3:13" ht="12.75">
      <c r="C137" s="208"/>
      <c r="D137" s="208"/>
      <c r="F137" s="208"/>
      <c r="G137" s="208"/>
      <c r="H137" s="208"/>
      <c r="I137" s="208"/>
      <c r="J137" s="208"/>
      <c r="K137" s="208"/>
      <c r="L137" s="208"/>
      <c r="M137" s="208"/>
    </row>
    <row r="138" spans="3:13" ht="12.75">
      <c r="C138" s="208"/>
      <c r="D138" s="208"/>
      <c r="F138" s="208"/>
      <c r="G138" s="208"/>
      <c r="H138" s="208"/>
      <c r="I138" s="208"/>
      <c r="J138" s="208"/>
      <c r="K138" s="208"/>
      <c r="L138" s="208"/>
      <c r="M138" s="208"/>
    </row>
    <row r="139" spans="3:13" ht="12.75">
      <c r="C139" s="208"/>
      <c r="D139" s="208"/>
      <c r="F139" s="208"/>
      <c r="G139" s="208"/>
      <c r="H139" s="208"/>
      <c r="I139" s="208"/>
      <c r="J139" s="208"/>
      <c r="K139" s="208"/>
      <c r="L139" s="208"/>
      <c r="M139" s="208"/>
    </row>
    <row r="140" spans="3:13" ht="12.75">
      <c r="C140" s="208"/>
      <c r="D140" s="208"/>
      <c r="F140" s="208"/>
      <c r="G140" s="208"/>
      <c r="H140" s="208"/>
      <c r="I140" s="208"/>
      <c r="J140" s="208"/>
      <c r="K140" s="208"/>
      <c r="L140" s="208"/>
      <c r="M140" s="208"/>
    </row>
    <row r="141" spans="3:13" ht="12.75">
      <c r="C141" s="208"/>
      <c r="D141" s="208"/>
      <c r="F141" s="208"/>
      <c r="G141" s="208"/>
      <c r="H141" s="208"/>
      <c r="I141" s="208"/>
      <c r="J141" s="208"/>
      <c r="K141" s="208"/>
      <c r="L141" s="208"/>
      <c r="M141" s="208"/>
    </row>
    <row r="142" spans="3:13" ht="12.75">
      <c r="C142" s="208"/>
      <c r="D142" s="208"/>
      <c r="F142" s="208"/>
      <c r="G142" s="208"/>
      <c r="H142" s="208"/>
      <c r="I142" s="208"/>
      <c r="J142" s="208"/>
      <c r="K142" s="208"/>
      <c r="L142" s="208"/>
      <c r="M142" s="208"/>
    </row>
    <row r="143" spans="3:13" ht="12.75">
      <c r="C143" s="208"/>
      <c r="D143" s="208"/>
      <c r="F143" s="208"/>
      <c r="G143" s="208"/>
      <c r="H143" s="208"/>
      <c r="I143" s="208"/>
      <c r="J143" s="208"/>
      <c r="K143" s="208"/>
      <c r="L143" s="208"/>
      <c r="M143" s="208"/>
    </row>
    <row r="144" spans="3:13" ht="12.75">
      <c r="C144" s="208"/>
      <c r="D144" s="208"/>
      <c r="F144" s="208"/>
      <c r="G144" s="208"/>
      <c r="H144" s="208"/>
      <c r="I144" s="208"/>
      <c r="J144" s="208"/>
      <c r="K144" s="208"/>
      <c r="L144" s="208"/>
      <c r="M144" s="208"/>
    </row>
    <row r="145" spans="3:13" ht="12.75">
      <c r="C145" s="208"/>
      <c r="D145" s="208"/>
      <c r="F145" s="208"/>
      <c r="G145" s="208"/>
      <c r="H145" s="208"/>
      <c r="I145" s="208"/>
      <c r="J145" s="208"/>
      <c r="K145" s="208"/>
      <c r="L145" s="208"/>
      <c r="M145" s="208"/>
    </row>
    <row r="146" spans="3:13" ht="12.75">
      <c r="C146" s="208"/>
      <c r="D146" s="208"/>
      <c r="F146" s="208"/>
      <c r="G146" s="208"/>
      <c r="H146" s="208"/>
      <c r="I146" s="208"/>
      <c r="J146" s="208"/>
      <c r="K146" s="208"/>
      <c r="L146" s="208"/>
      <c r="M146" s="208"/>
    </row>
    <row r="147" spans="3:13" ht="12.75">
      <c r="C147" s="208"/>
      <c r="D147" s="208"/>
      <c r="F147" s="208"/>
      <c r="G147" s="208"/>
      <c r="H147" s="208"/>
      <c r="I147" s="208"/>
      <c r="J147" s="208"/>
      <c r="K147" s="208"/>
      <c r="L147" s="208"/>
      <c r="M147" s="208"/>
    </row>
    <row r="148" spans="3:13" ht="12.75">
      <c r="C148" s="208"/>
      <c r="D148" s="208"/>
      <c r="F148" s="208"/>
      <c r="G148" s="208"/>
      <c r="H148" s="208"/>
      <c r="I148" s="208"/>
      <c r="J148" s="208"/>
      <c r="K148" s="208"/>
      <c r="L148" s="208"/>
      <c r="M148" s="208"/>
    </row>
    <row r="149" spans="3:13" ht="12.75">
      <c r="C149" s="208"/>
      <c r="D149" s="208"/>
      <c r="F149" s="208"/>
      <c r="G149" s="208"/>
      <c r="H149" s="208"/>
      <c r="I149" s="208"/>
      <c r="J149" s="208"/>
      <c r="K149" s="208"/>
      <c r="L149" s="208"/>
      <c r="M149" s="208"/>
    </row>
    <row r="150" spans="3:13" ht="12.75">
      <c r="C150" s="208"/>
      <c r="D150" s="208"/>
      <c r="F150" s="208"/>
      <c r="G150" s="208"/>
      <c r="H150" s="208"/>
      <c r="I150" s="208"/>
      <c r="J150" s="208"/>
      <c r="K150" s="208"/>
      <c r="L150" s="208"/>
      <c r="M150" s="208"/>
    </row>
    <row r="151" spans="3:13" ht="12.75">
      <c r="C151" s="208"/>
      <c r="D151" s="208"/>
      <c r="F151" s="208"/>
      <c r="G151" s="208"/>
      <c r="H151" s="208"/>
      <c r="I151" s="208"/>
      <c r="J151" s="208"/>
      <c r="K151" s="208"/>
      <c r="L151" s="208"/>
      <c r="M151" s="208"/>
    </row>
    <row r="152" spans="3:13" ht="12.75">
      <c r="C152" s="208"/>
      <c r="D152" s="208"/>
      <c r="F152" s="208"/>
      <c r="G152" s="208"/>
      <c r="H152" s="208"/>
      <c r="I152" s="208"/>
      <c r="J152" s="208"/>
      <c r="K152" s="208"/>
      <c r="L152" s="208"/>
      <c r="M152" s="208"/>
    </row>
    <row r="153" spans="3:13" ht="12.75">
      <c r="C153" s="208"/>
      <c r="D153" s="208"/>
      <c r="F153" s="208"/>
      <c r="G153" s="208"/>
      <c r="H153" s="208"/>
      <c r="I153" s="208"/>
      <c r="J153" s="208"/>
      <c r="K153" s="208"/>
      <c r="L153" s="208"/>
      <c r="M153" s="208"/>
    </row>
    <row r="154" spans="3:13" ht="12.75">
      <c r="C154" s="208"/>
      <c r="D154" s="208"/>
      <c r="F154" s="208"/>
      <c r="G154" s="208"/>
      <c r="H154" s="208"/>
      <c r="I154" s="208"/>
      <c r="J154" s="208"/>
      <c r="K154" s="208"/>
      <c r="L154" s="208"/>
      <c r="M154" s="208"/>
    </row>
    <row r="155" spans="3:13" ht="12.75">
      <c r="C155" s="208"/>
      <c r="D155" s="208"/>
      <c r="F155" s="208"/>
      <c r="G155" s="208"/>
      <c r="H155" s="208"/>
      <c r="I155" s="208"/>
      <c r="J155" s="208"/>
      <c r="K155" s="208"/>
      <c r="L155" s="208"/>
      <c r="M155" s="208"/>
    </row>
    <row r="156" spans="3:13" ht="12.75">
      <c r="C156" s="208"/>
      <c r="D156" s="208"/>
      <c r="F156" s="208"/>
      <c r="G156" s="208"/>
      <c r="H156" s="208"/>
      <c r="I156" s="208"/>
      <c r="J156" s="208"/>
      <c r="K156" s="208"/>
      <c r="L156" s="208"/>
      <c r="M156" s="208"/>
    </row>
    <row r="157" spans="3:13" ht="12.75">
      <c r="C157" s="208"/>
      <c r="D157" s="208"/>
      <c r="F157" s="208"/>
      <c r="G157" s="208"/>
      <c r="H157" s="208"/>
      <c r="I157" s="208"/>
      <c r="J157" s="208"/>
      <c r="K157" s="208"/>
      <c r="L157" s="208"/>
      <c r="M157" s="208"/>
    </row>
    <row r="158" spans="3:13" ht="12.75">
      <c r="C158" s="208"/>
      <c r="D158" s="208"/>
      <c r="F158" s="208"/>
      <c r="G158" s="208"/>
      <c r="H158" s="208"/>
      <c r="I158" s="208"/>
      <c r="J158" s="208"/>
      <c r="K158" s="208"/>
      <c r="L158" s="208"/>
      <c r="M158" s="208"/>
    </row>
    <row r="159" spans="3:13" ht="12.75">
      <c r="C159" s="208"/>
      <c r="D159" s="208"/>
      <c r="F159" s="208"/>
      <c r="G159" s="208"/>
      <c r="H159" s="208"/>
      <c r="I159" s="208"/>
      <c r="J159" s="208"/>
      <c r="K159" s="208"/>
      <c r="L159" s="208"/>
      <c r="M159" s="208"/>
    </row>
    <row r="160" spans="3:13" ht="12.75">
      <c r="C160" s="208"/>
      <c r="D160" s="208"/>
      <c r="F160" s="208"/>
      <c r="G160" s="208"/>
      <c r="H160" s="208"/>
      <c r="I160" s="208"/>
      <c r="J160" s="208"/>
      <c r="K160" s="208"/>
      <c r="L160" s="208"/>
      <c r="M160" s="208"/>
    </row>
    <row r="161" spans="3:13" ht="12.75">
      <c r="C161" s="208"/>
      <c r="D161" s="208"/>
      <c r="F161" s="208"/>
      <c r="G161" s="208"/>
      <c r="H161" s="208"/>
      <c r="I161" s="208"/>
      <c r="J161" s="208"/>
      <c r="K161" s="208"/>
      <c r="L161" s="208"/>
      <c r="M161" s="208"/>
    </row>
    <row r="162" spans="3:13" ht="12.75">
      <c r="C162" s="208"/>
      <c r="D162" s="208"/>
      <c r="F162" s="208"/>
      <c r="G162" s="208"/>
      <c r="H162" s="208"/>
      <c r="I162" s="208"/>
      <c r="J162" s="208"/>
      <c r="K162" s="208"/>
      <c r="L162" s="208"/>
      <c r="M162" s="208"/>
    </row>
    <row r="163" spans="3:13" ht="12.75">
      <c r="C163" s="208"/>
      <c r="D163" s="208"/>
      <c r="F163" s="208"/>
      <c r="G163" s="208"/>
      <c r="H163" s="208"/>
      <c r="I163" s="208"/>
      <c r="J163" s="208"/>
      <c r="K163" s="208"/>
      <c r="L163" s="208"/>
      <c r="M163" s="208"/>
    </row>
    <row r="164" spans="3:13" ht="12.75">
      <c r="C164" s="208"/>
      <c r="D164" s="208"/>
      <c r="F164" s="208"/>
      <c r="G164" s="208"/>
      <c r="H164" s="208"/>
      <c r="I164" s="208"/>
      <c r="J164" s="208"/>
      <c r="K164" s="208"/>
      <c r="L164" s="208"/>
      <c r="M164" s="208"/>
    </row>
    <row r="165" spans="3:13" ht="12.75">
      <c r="C165" s="208"/>
      <c r="D165" s="208"/>
      <c r="F165" s="208"/>
      <c r="G165" s="208"/>
      <c r="H165" s="208"/>
      <c r="I165" s="208"/>
      <c r="J165" s="208"/>
      <c r="K165" s="208"/>
      <c r="L165" s="208"/>
      <c r="M165" s="208"/>
    </row>
    <row r="166" spans="3:13" ht="12.75">
      <c r="C166" s="208"/>
      <c r="D166" s="208"/>
      <c r="F166" s="208"/>
      <c r="G166" s="208"/>
      <c r="H166" s="208"/>
      <c r="I166" s="208"/>
      <c r="J166" s="208"/>
      <c r="K166" s="208"/>
      <c r="L166" s="208"/>
      <c r="M166" s="208"/>
    </row>
    <row r="167" spans="3:13" ht="12.75">
      <c r="C167" s="208"/>
      <c r="D167" s="208"/>
      <c r="F167" s="208"/>
      <c r="G167" s="208"/>
      <c r="H167" s="208"/>
      <c r="I167" s="208"/>
      <c r="J167" s="208"/>
      <c r="K167" s="208"/>
      <c r="L167" s="208"/>
      <c r="M167" s="208"/>
    </row>
    <row r="168" spans="3:13" ht="12.75">
      <c r="C168" s="208"/>
      <c r="D168" s="208"/>
      <c r="F168" s="208"/>
      <c r="G168" s="208"/>
      <c r="H168" s="208"/>
      <c r="I168" s="208"/>
      <c r="J168" s="208"/>
      <c r="K168" s="208"/>
      <c r="L168" s="208"/>
      <c r="M168" s="208"/>
    </row>
    <row r="169" spans="3:13" ht="12.75">
      <c r="C169" s="208"/>
      <c r="D169" s="208"/>
      <c r="F169" s="208"/>
      <c r="G169" s="208"/>
      <c r="H169" s="208"/>
      <c r="I169" s="208"/>
      <c r="J169" s="208"/>
      <c r="K169" s="208"/>
      <c r="L169" s="208"/>
      <c r="M169" s="208"/>
    </row>
    <row r="170" spans="3:13" ht="12.75">
      <c r="C170" s="208"/>
      <c r="D170" s="208"/>
      <c r="F170" s="208"/>
      <c r="G170" s="208"/>
      <c r="H170" s="208"/>
      <c r="I170" s="208"/>
      <c r="J170" s="208"/>
      <c r="K170" s="208"/>
      <c r="L170" s="208"/>
      <c r="M170" s="208"/>
    </row>
    <row r="171" spans="3:13" ht="12.75">
      <c r="C171" s="208"/>
      <c r="D171" s="208"/>
      <c r="F171" s="208"/>
      <c r="G171" s="208"/>
      <c r="H171" s="208"/>
      <c r="I171" s="208"/>
      <c r="J171" s="208"/>
      <c r="K171" s="208"/>
      <c r="L171" s="208"/>
      <c r="M171" s="208"/>
    </row>
    <row r="172" spans="3:13" ht="12.75">
      <c r="C172" s="208"/>
      <c r="D172" s="208"/>
      <c r="F172" s="208"/>
      <c r="G172" s="208"/>
      <c r="H172" s="208"/>
      <c r="I172" s="208"/>
      <c r="J172" s="208"/>
      <c r="K172" s="208"/>
      <c r="L172" s="208"/>
      <c r="M172" s="208"/>
    </row>
    <row r="173" spans="3:13" ht="12.75">
      <c r="C173" s="208"/>
      <c r="D173" s="208"/>
      <c r="F173" s="208"/>
      <c r="G173" s="208"/>
      <c r="H173" s="208"/>
      <c r="I173" s="208"/>
      <c r="J173" s="208"/>
      <c r="K173" s="208"/>
      <c r="L173" s="208"/>
      <c r="M173" s="208"/>
    </row>
    <row r="174" spans="3:13" ht="12.75">
      <c r="C174" s="208"/>
      <c r="D174" s="208"/>
      <c r="F174" s="208"/>
      <c r="G174" s="208"/>
      <c r="H174" s="208"/>
      <c r="I174" s="208"/>
      <c r="J174" s="208"/>
      <c r="K174" s="208"/>
      <c r="L174" s="208"/>
      <c r="M174" s="208"/>
    </row>
    <row r="175" spans="3:13" ht="12.75">
      <c r="C175" s="208"/>
      <c r="D175" s="208"/>
      <c r="F175" s="208"/>
      <c r="G175" s="208"/>
      <c r="H175" s="208"/>
      <c r="I175" s="208"/>
      <c r="J175" s="208"/>
      <c r="K175" s="208"/>
      <c r="L175" s="208"/>
      <c r="M175" s="208"/>
    </row>
    <row r="176" spans="3:13" ht="12.75">
      <c r="C176" s="208"/>
      <c r="D176" s="208"/>
      <c r="F176" s="208"/>
      <c r="G176" s="208"/>
      <c r="H176" s="208"/>
      <c r="I176" s="208"/>
      <c r="J176" s="208"/>
      <c r="K176" s="208"/>
      <c r="L176" s="208"/>
      <c r="M176" s="208"/>
    </row>
    <row r="177" spans="3:13" ht="12.75">
      <c r="C177" s="208"/>
      <c r="D177" s="208"/>
      <c r="F177" s="208"/>
      <c r="G177" s="208"/>
      <c r="H177" s="208"/>
      <c r="I177" s="208"/>
      <c r="J177" s="208"/>
      <c r="K177" s="208"/>
      <c r="L177" s="208"/>
      <c r="M177" s="208"/>
    </row>
    <row r="178" spans="3:13" ht="12.75">
      <c r="C178" s="208"/>
      <c r="D178" s="208"/>
      <c r="F178" s="208"/>
      <c r="G178" s="208"/>
      <c r="H178" s="208"/>
      <c r="I178" s="208"/>
      <c r="J178" s="208"/>
      <c r="K178" s="208"/>
      <c r="L178" s="208"/>
      <c r="M178" s="208"/>
    </row>
    <row r="179" spans="3:13" ht="12.75">
      <c r="C179" s="208"/>
      <c r="D179" s="208"/>
      <c r="F179" s="208"/>
      <c r="G179" s="208"/>
      <c r="H179" s="208"/>
      <c r="I179" s="208"/>
      <c r="J179" s="208"/>
      <c r="K179" s="208"/>
      <c r="L179" s="208"/>
      <c r="M179" s="208"/>
    </row>
    <row r="180" spans="3:13" ht="12.75">
      <c r="C180" s="208"/>
      <c r="D180" s="208"/>
      <c r="F180" s="208"/>
      <c r="G180" s="208"/>
      <c r="H180" s="208"/>
      <c r="I180" s="208"/>
      <c r="J180" s="208"/>
      <c r="K180" s="208"/>
      <c r="L180" s="208"/>
      <c r="M180" s="208"/>
    </row>
    <row r="181" spans="3:13" ht="12.75">
      <c r="C181" s="208"/>
      <c r="D181" s="208"/>
      <c r="F181" s="208"/>
      <c r="G181" s="208"/>
      <c r="H181" s="208"/>
      <c r="I181" s="208"/>
      <c r="J181" s="208"/>
      <c r="K181" s="208"/>
      <c r="L181" s="208"/>
      <c r="M181" s="208"/>
    </row>
    <row r="182" spans="3:13" ht="12.75">
      <c r="C182" s="208"/>
      <c r="D182" s="208"/>
      <c r="F182" s="208"/>
      <c r="G182" s="208"/>
      <c r="H182" s="208"/>
      <c r="I182" s="208"/>
      <c r="J182" s="208"/>
      <c r="K182" s="208"/>
      <c r="L182" s="208"/>
      <c r="M182" s="208"/>
    </row>
    <row r="183" spans="3:13" ht="12.75">
      <c r="C183" s="208"/>
      <c r="D183" s="208"/>
      <c r="F183" s="208"/>
      <c r="G183" s="208"/>
      <c r="H183" s="208"/>
      <c r="I183" s="208"/>
      <c r="J183" s="208"/>
      <c r="K183" s="208"/>
      <c r="L183" s="208"/>
      <c r="M183" s="208"/>
    </row>
    <row r="184" spans="3:13" ht="12.75">
      <c r="C184" s="208"/>
      <c r="D184" s="208"/>
      <c r="F184" s="208"/>
      <c r="G184" s="208"/>
      <c r="H184" s="208"/>
      <c r="I184" s="208"/>
      <c r="J184" s="208"/>
      <c r="K184" s="208"/>
      <c r="L184" s="208"/>
      <c r="M184" s="208"/>
    </row>
    <row r="185" spans="3:13" ht="12.75">
      <c r="C185" s="208"/>
      <c r="D185" s="208"/>
      <c r="F185" s="208"/>
      <c r="G185" s="208"/>
      <c r="H185" s="208"/>
      <c r="I185" s="208"/>
      <c r="J185" s="208"/>
      <c r="K185" s="208"/>
      <c r="L185" s="208"/>
      <c r="M185" s="208"/>
    </row>
    <row r="186" spans="3:13" ht="12.75">
      <c r="C186" s="208"/>
      <c r="D186" s="208"/>
      <c r="F186" s="208"/>
      <c r="G186" s="208"/>
      <c r="H186" s="208"/>
      <c r="I186" s="208"/>
      <c r="J186" s="208"/>
      <c r="K186" s="208"/>
      <c r="L186" s="208"/>
      <c r="M186" s="208"/>
    </row>
    <row r="187" spans="3:13" ht="12.75">
      <c r="C187" s="208"/>
      <c r="D187" s="208"/>
      <c r="F187" s="208"/>
      <c r="G187" s="208"/>
      <c r="H187" s="208"/>
      <c r="I187" s="208"/>
      <c r="J187" s="208"/>
      <c r="K187" s="208"/>
      <c r="L187" s="208"/>
      <c r="M187" s="208"/>
    </row>
    <row r="188" spans="3:13" ht="12.75">
      <c r="C188" s="208"/>
      <c r="D188" s="208"/>
      <c r="F188" s="208"/>
      <c r="G188" s="208"/>
      <c r="H188" s="208"/>
      <c r="I188" s="208"/>
      <c r="J188" s="208"/>
      <c r="K188" s="208"/>
      <c r="L188" s="208"/>
      <c r="M188" s="208"/>
    </row>
    <row r="189" spans="3:13" ht="12.75">
      <c r="C189" s="208"/>
      <c r="D189" s="208"/>
      <c r="F189" s="208"/>
      <c r="G189" s="208"/>
      <c r="H189" s="208"/>
      <c r="I189" s="208"/>
      <c r="J189" s="208"/>
      <c r="K189" s="208"/>
      <c r="L189" s="208"/>
      <c r="M189" s="208"/>
    </row>
    <row r="190" spans="3:13" ht="12.75">
      <c r="C190" s="208"/>
      <c r="D190" s="208"/>
      <c r="F190" s="208"/>
      <c r="G190" s="208"/>
      <c r="H190" s="208"/>
      <c r="I190" s="208"/>
      <c r="J190" s="208"/>
      <c r="K190" s="208"/>
      <c r="L190" s="208"/>
      <c r="M190" s="208"/>
    </row>
    <row r="191" spans="3:13" ht="12.75">
      <c r="C191" s="208"/>
      <c r="D191" s="208"/>
      <c r="F191" s="208"/>
      <c r="G191" s="208"/>
      <c r="H191" s="208"/>
      <c r="I191" s="208"/>
      <c r="J191" s="208"/>
      <c r="K191" s="208"/>
      <c r="L191" s="208"/>
      <c r="M191" s="208"/>
    </row>
    <row r="192" spans="3:13" ht="12.75">
      <c r="C192" s="208"/>
      <c r="D192" s="208"/>
      <c r="F192" s="208"/>
      <c r="G192" s="208"/>
      <c r="H192" s="208"/>
      <c r="I192" s="208"/>
      <c r="J192" s="208"/>
      <c r="K192" s="208"/>
      <c r="L192" s="208"/>
      <c r="M192" s="208"/>
    </row>
    <row r="193" spans="3:13" ht="12.75">
      <c r="C193" s="208"/>
      <c r="D193" s="208"/>
      <c r="F193" s="208"/>
      <c r="G193" s="208"/>
      <c r="H193" s="208"/>
      <c r="I193" s="208"/>
      <c r="J193" s="208"/>
      <c r="K193" s="208"/>
      <c r="L193" s="208"/>
      <c r="M193" s="208"/>
    </row>
    <row r="194" spans="3:13" ht="12.75">
      <c r="C194" s="208"/>
      <c r="D194" s="208"/>
      <c r="F194" s="208"/>
      <c r="G194" s="208"/>
      <c r="H194" s="208"/>
      <c r="I194" s="208"/>
      <c r="J194" s="208"/>
      <c r="K194" s="208"/>
      <c r="L194" s="208"/>
      <c r="M194" s="208"/>
    </row>
    <row r="195" spans="3:13" ht="12.75">
      <c r="C195" s="208"/>
      <c r="D195" s="208"/>
      <c r="F195" s="208"/>
      <c r="G195" s="208"/>
      <c r="H195" s="208"/>
      <c r="I195" s="208"/>
      <c r="J195" s="208"/>
      <c r="K195" s="208"/>
      <c r="L195" s="208"/>
      <c r="M195" s="208"/>
    </row>
    <row r="196" spans="3:13" ht="12.75">
      <c r="C196" s="208"/>
      <c r="D196" s="208"/>
      <c r="F196" s="208"/>
      <c r="G196" s="208"/>
      <c r="H196" s="208"/>
      <c r="I196" s="208"/>
      <c r="J196" s="208"/>
      <c r="K196" s="208"/>
      <c r="L196" s="208"/>
      <c r="M196" s="208"/>
    </row>
    <row r="197" spans="3:13" ht="12.75">
      <c r="C197" s="208"/>
      <c r="D197" s="208"/>
      <c r="F197" s="208"/>
      <c r="G197" s="208"/>
      <c r="H197" s="208"/>
      <c r="I197" s="208"/>
      <c r="J197" s="208"/>
      <c r="K197" s="208"/>
      <c r="L197" s="208"/>
      <c r="M197" s="208"/>
    </row>
    <row r="198" spans="3:13" ht="12.75">
      <c r="C198" s="208"/>
      <c r="D198" s="208"/>
      <c r="F198" s="208"/>
      <c r="G198" s="208"/>
      <c r="H198" s="208"/>
      <c r="I198" s="208"/>
      <c r="J198" s="208"/>
      <c r="K198" s="208"/>
      <c r="L198" s="208"/>
      <c r="M198" s="208"/>
    </row>
    <row r="199" spans="3:13" ht="12.75">
      <c r="C199" s="208"/>
      <c r="D199" s="208"/>
      <c r="F199" s="208"/>
      <c r="G199" s="208"/>
      <c r="H199" s="208"/>
      <c r="I199" s="208"/>
      <c r="J199" s="208"/>
      <c r="K199" s="208"/>
      <c r="L199" s="208"/>
      <c r="M199" s="208"/>
    </row>
    <row r="200" spans="3:13" ht="12.75">
      <c r="C200" s="208"/>
      <c r="D200" s="208"/>
      <c r="F200" s="208"/>
      <c r="G200" s="208"/>
      <c r="H200" s="208"/>
      <c r="I200" s="208"/>
      <c r="J200" s="208"/>
      <c r="K200" s="208"/>
      <c r="L200" s="208"/>
      <c r="M200" s="208"/>
    </row>
    <row r="201" spans="3:13" ht="12.75">
      <c r="C201" s="208"/>
      <c r="D201" s="208"/>
      <c r="F201" s="208"/>
      <c r="G201" s="208"/>
      <c r="H201" s="208"/>
      <c r="I201" s="208"/>
      <c r="J201" s="208"/>
      <c r="K201" s="208"/>
      <c r="L201" s="208"/>
      <c r="M201" s="208"/>
    </row>
    <row r="202" spans="3:13" ht="12.75">
      <c r="C202" s="208"/>
      <c r="D202" s="208"/>
      <c r="F202" s="208"/>
      <c r="G202" s="208"/>
      <c r="H202" s="208"/>
      <c r="I202" s="208"/>
      <c r="J202" s="208"/>
      <c r="K202" s="208"/>
      <c r="L202" s="208"/>
      <c r="M202" s="208"/>
    </row>
    <row r="203" spans="3:13" ht="12.75">
      <c r="C203" s="208"/>
      <c r="D203" s="208"/>
      <c r="F203" s="208"/>
      <c r="G203" s="208"/>
      <c r="H203" s="208"/>
      <c r="I203" s="208"/>
      <c r="J203" s="208"/>
      <c r="K203" s="208"/>
      <c r="L203" s="208"/>
      <c r="M203" s="208"/>
    </row>
    <row r="204" spans="3:13" ht="12.75">
      <c r="C204" s="208"/>
      <c r="D204" s="208"/>
      <c r="F204" s="208"/>
      <c r="G204" s="208"/>
      <c r="H204" s="208"/>
      <c r="I204" s="208"/>
      <c r="J204" s="208"/>
      <c r="K204" s="208"/>
      <c r="L204" s="208"/>
      <c r="M204" s="208"/>
    </row>
    <row r="205" spans="3:13" ht="12.75">
      <c r="C205" s="208"/>
      <c r="D205" s="208"/>
      <c r="F205" s="208"/>
      <c r="G205" s="208"/>
      <c r="H205" s="208"/>
      <c r="I205" s="208"/>
      <c r="J205" s="208"/>
      <c r="K205" s="208"/>
      <c r="L205" s="208"/>
      <c r="M205" s="208"/>
    </row>
    <row r="206" spans="3:13" ht="12.75">
      <c r="C206" s="208"/>
      <c r="D206" s="208"/>
      <c r="F206" s="208"/>
      <c r="G206" s="208"/>
      <c r="H206" s="208"/>
      <c r="I206" s="208"/>
      <c r="J206" s="208"/>
      <c r="K206" s="208"/>
      <c r="L206" s="208"/>
      <c r="M206" s="208"/>
    </row>
    <row r="207" spans="3:13" ht="12.75">
      <c r="C207" s="208"/>
      <c r="D207" s="208"/>
      <c r="F207" s="208"/>
      <c r="G207" s="208"/>
      <c r="H207" s="208"/>
      <c r="I207" s="208"/>
      <c r="J207" s="208"/>
      <c r="K207" s="208"/>
      <c r="L207" s="208"/>
      <c r="M207" s="208"/>
    </row>
    <row r="208" spans="3:13" ht="12.75">
      <c r="C208" s="208"/>
      <c r="D208" s="208"/>
      <c r="F208" s="208"/>
      <c r="G208" s="208"/>
      <c r="H208" s="208"/>
      <c r="I208" s="208"/>
      <c r="J208" s="208"/>
      <c r="K208" s="208"/>
      <c r="L208" s="208"/>
      <c r="M208" s="208"/>
    </row>
    <row r="209" spans="3:13" ht="12.75">
      <c r="C209" s="208"/>
      <c r="D209" s="208"/>
      <c r="F209" s="208"/>
      <c r="G209" s="208"/>
      <c r="H209" s="208"/>
      <c r="I209" s="208"/>
      <c r="J209" s="208"/>
      <c r="K209" s="208"/>
      <c r="L209" s="208"/>
      <c r="M209" s="208"/>
    </row>
    <row r="210" spans="3:13" ht="12.75">
      <c r="C210" s="208"/>
      <c r="D210" s="208"/>
      <c r="F210" s="208"/>
      <c r="G210" s="208"/>
      <c r="H210" s="208"/>
      <c r="I210" s="208"/>
      <c r="J210" s="208"/>
      <c r="K210" s="208"/>
      <c r="L210" s="208"/>
      <c r="M210" s="208"/>
    </row>
    <row r="211" spans="3:13" ht="12.75">
      <c r="C211" s="208"/>
      <c r="D211" s="208"/>
      <c r="F211" s="208"/>
      <c r="G211" s="208"/>
      <c r="H211" s="208"/>
      <c r="I211" s="208"/>
      <c r="J211" s="208"/>
      <c r="K211" s="208"/>
      <c r="L211" s="208"/>
      <c r="M211" s="208"/>
    </row>
    <row r="212" spans="3:13" ht="12.75">
      <c r="C212" s="208"/>
      <c r="D212" s="208"/>
      <c r="F212" s="208"/>
      <c r="G212" s="208"/>
      <c r="H212" s="208"/>
      <c r="I212" s="208"/>
      <c r="J212" s="208"/>
      <c r="K212" s="208"/>
      <c r="L212" s="208"/>
      <c r="M212" s="208"/>
    </row>
    <row r="213" spans="3:13" ht="12.75">
      <c r="C213" s="208"/>
      <c r="D213" s="208"/>
      <c r="F213" s="208"/>
      <c r="G213" s="208"/>
      <c r="H213" s="208"/>
      <c r="I213" s="208"/>
      <c r="J213" s="208"/>
      <c r="K213" s="208"/>
      <c r="L213" s="208"/>
      <c r="M213" s="208"/>
    </row>
    <row r="214" spans="3:13" ht="12.75">
      <c r="C214" s="208"/>
      <c r="D214" s="208"/>
      <c r="F214" s="208"/>
      <c r="G214" s="208"/>
      <c r="H214" s="208"/>
      <c r="I214" s="208"/>
      <c r="J214" s="208"/>
      <c r="K214" s="208"/>
      <c r="L214" s="208"/>
      <c r="M214" s="208"/>
    </row>
    <row r="215" spans="3:13" ht="12.75">
      <c r="C215" s="208"/>
      <c r="D215" s="208"/>
      <c r="F215" s="208"/>
      <c r="G215" s="208"/>
      <c r="H215" s="208"/>
      <c r="I215" s="208"/>
      <c r="J215" s="208"/>
      <c r="K215" s="208"/>
      <c r="L215" s="208"/>
      <c r="M215" s="208"/>
    </row>
    <row r="216" spans="3:13" ht="12.75">
      <c r="C216" s="208"/>
      <c r="D216" s="208"/>
      <c r="F216" s="208"/>
      <c r="G216" s="208"/>
      <c r="H216" s="208"/>
      <c r="I216" s="208"/>
      <c r="J216" s="208"/>
      <c r="K216" s="208"/>
      <c r="L216" s="208"/>
      <c r="M216" s="208"/>
    </row>
    <row r="217" spans="3:13" ht="12.75">
      <c r="C217" s="208"/>
      <c r="D217" s="208"/>
      <c r="F217" s="208"/>
      <c r="G217" s="208"/>
      <c r="H217" s="208"/>
      <c r="I217" s="208"/>
      <c r="J217" s="208"/>
      <c r="K217" s="208"/>
      <c r="L217" s="208"/>
      <c r="M217" s="208"/>
    </row>
    <row r="218" spans="3:13" ht="12.75">
      <c r="C218" s="208"/>
      <c r="D218" s="208"/>
      <c r="F218" s="208"/>
      <c r="G218" s="208"/>
      <c r="H218" s="208"/>
      <c r="I218" s="208"/>
      <c r="J218" s="208"/>
      <c r="K218" s="208"/>
      <c r="L218" s="208"/>
      <c r="M218" s="208"/>
    </row>
    <row r="219" spans="3:13" ht="12.75">
      <c r="C219" s="208"/>
      <c r="D219" s="208"/>
      <c r="F219" s="208"/>
      <c r="G219" s="208"/>
      <c r="H219" s="208"/>
      <c r="I219" s="208"/>
      <c r="J219" s="208"/>
      <c r="K219" s="208"/>
      <c r="L219" s="208"/>
      <c r="M219" s="208"/>
    </row>
    <row r="220" spans="3:13" ht="12.75">
      <c r="C220" s="208"/>
      <c r="D220" s="208"/>
      <c r="F220" s="208"/>
      <c r="G220" s="208"/>
      <c r="H220" s="208"/>
      <c r="I220" s="208"/>
      <c r="J220" s="208"/>
      <c r="K220" s="208"/>
      <c r="L220" s="208"/>
      <c r="M220" s="208"/>
    </row>
    <row r="221" spans="3:13" ht="12.75">
      <c r="C221" s="208"/>
      <c r="D221" s="208"/>
      <c r="F221" s="208"/>
      <c r="G221" s="208"/>
      <c r="H221" s="208"/>
      <c r="I221" s="208"/>
      <c r="J221" s="208"/>
      <c r="K221" s="208"/>
      <c r="L221" s="208"/>
      <c r="M221" s="208"/>
    </row>
    <row r="222" spans="3:13" ht="12.75">
      <c r="C222" s="208"/>
      <c r="D222" s="208"/>
      <c r="F222" s="208"/>
      <c r="G222" s="208"/>
      <c r="H222" s="208"/>
      <c r="I222" s="208"/>
      <c r="J222" s="208"/>
      <c r="K222" s="208"/>
      <c r="L222" s="208"/>
      <c r="M222" s="208"/>
    </row>
    <row r="223" spans="3:13" ht="12.75">
      <c r="C223" s="208"/>
      <c r="D223" s="208"/>
      <c r="F223" s="208"/>
      <c r="G223" s="208"/>
      <c r="H223" s="208"/>
      <c r="I223" s="208"/>
      <c r="J223" s="208"/>
      <c r="K223" s="208"/>
      <c r="L223" s="208"/>
      <c r="M223" s="208"/>
    </row>
    <row r="224" spans="3:13" ht="12.75">
      <c r="C224" s="208"/>
      <c r="D224" s="208"/>
      <c r="F224" s="208"/>
      <c r="G224" s="208"/>
      <c r="H224" s="208"/>
      <c r="I224" s="208"/>
      <c r="J224" s="208"/>
      <c r="K224" s="208"/>
      <c r="L224" s="208"/>
      <c r="M224" s="208"/>
    </row>
    <row r="225" spans="3:13" ht="12.75">
      <c r="C225" s="208"/>
      <c r="D225" s="208"/>
      <c r="F225" s="208"/>
      <c r="G225" s="208"/>
      <c r="H225" s="208"/>
      <c r="I225" s="208"/>
      <c r="J225" s="208"/>
      <c r="K225" s="208"/>
      <c r="L225" s="208"/>
      <c r="M225" s="208"/>
    </row>
    <row r="226" spans="3:13" ht="12.75">
      <c r="C226" s="208"/>
      <c r="D226" s="208"/>
      <c r="F226" s="208"/>
      <c r="G226" s="208"/>
      <c r="H226" s="208"/>
      <c r="I226" s="208"/>
      <c r="J226" s="208"/>
      <c r="K226" s="208"/>
      <c r="L226" s="208"/>
      <c r="M226" s="208"/>
    </row>
    <row r="227" spans="3:13" ht="12.75">
      <c r="C227" s="208"/>
      <c r="D227" s="208"/>
      <c r="F227" s="208"/>
      <c r="G227" s="208"/>
      <c r="H227" s="208"/>
      <c r="I227" s="208"/>
      <c r="J227" s="208"/>
      <c r="K227" s="208"/>
      <c r="L227" s="208"/>
      <c r="M227" s="208"/>
    </row>
    <row r="228" spans="3:13" ht="12.75">
      <c r="C228" s="208"/>
      <c r="D228" s="208"/>
      <c r="F228" s="208"/>
      <c r="G228" s="208"/>
      <c r="H228" s="208"/>
      <c r="I228" s="208"/>
      <c r="J228" s="208"/>
      <c r="K228" s="208"/>
      <c r="L228" s="208"/>
      <c r="M228" s="208"/>
    </row>
    <row r="229" spans="3:13" ht="12.75">
      <c r="C229" s="208"/>
      <c r="D229" s="208"/>
      <c r="F229" s="208"/>
      <c r="G229" s="208"/>
      <c r="H229" s="208"/>
      <c r="I229" s="208"/>
      <c r="J229" s="208"/>
      <c r="K229" s="208"/>
      <c r="L229" s="208"/>
      <c r="M229" s="208"/>
    </row>
    <row r="230" spans="3:13" ht="12.75">
      <c r="C230" s="208"/>
      <c r="D230" s="208"/>
      <c r="F230" s="208"/>
      <c r="G230" s="208"/>
      <c r="H230" s="208"/>
      <c r="I230" s="208"/>
      <c r="J230" s="208"/>
      <c r="K230" s="208"/>
      <c r="L230" s="208"/>
      <c r="M230" s="208"/>
    </row>
    <row r="231" spans="3:13" ht="12.75">
      <c r="C231" s="208"/>
      <c r="D231" s="208"/>
      <c r="F231" s="208"/>
      <c r="G231" s="208"/>
      <c r="H231" s="208"/>
      <c r="I231" s="208"/>
      <c r="J231" s="208"/>
      <c r="K231" s="208"/>
      <c r="L231" s="208"/>
      <c r="M231" s="208"/>
    </row>
    <row r="232" spans="3:13" ht="12.75">
      <c r="C232" s="208"/>
      <c r="D232" s="208"/>
      <c r="F232" s="208"/>
      <c r="G232" s="208"/>
      <c r="H232" s="208"/>
      <c r="I232" s="208"/>
      <c r="J232" s="208"/>
      <c r="K232" s="208"/>
      <c r="L232" s="208"/>
      <c r="M232" s="208"/>
    </row>
    <row r="233" spans="3:13" ht="12.75">
      <c r="C233" s="208"/>
      <c r="D233" s="208"/>
      <c r="F233" s="208"/>
      <c r="G233" s="208"/>
      <c r="H233" s="208"/>
      <c r="I233" s="208"/>
      <c r="J233" s="208"/>
      <c r="K233" s="208"/>
      <c r="L233" s="208"/>
      <c r="M233" s="208"/>
    </row>
    <row r="234" spans="3:13" ht="12.75">
      <c r="C234" s="208"/>
      <c r="D234" s="208"/>
      <c r="F234" s="208"/>
      <c r="G234" s="208"/>
      <c r="H234" s="208"/>
      <c r="I234" s="208"/>
      <c r="J234" s="208"/>
      <c r="K234" s="208"/>
      <c r="L234" s="208"/>
      <c r="M234" s="208"/>
    </row>
    <row r="235" spans="3:13" ht="12.75">
      <c r="C235" s="208"/>
      <c r="D235" s="208"/>
      <c r="F235" s="208"/>
      <c r="G235" s="208"/>
      <c r="H235" s="208"/>
      <c r="I235" s="208"/>
      <c r="J235" s="208"/>
      <c r="K235" s="208"/>
      <c r="L235" s="208"/>
      <c r="M235" s="208"/>
    </row>
    <row r="236" spans="3:13" ht="12.75">
      <c r="C236" s="208"/>
      <c r="D236" s="208"/>
      <c r="F236" s="208"/>
      <c r="G236" s="208"/>
      <c r="H236" s="208"/>
      <c r="I236" s="208"/>
      <c r="J236" s="208"/>
      <c r="K236" s="208"/>
      <c r="L236" s="208"/>
      <c r="M236" s="208"/>
    </row>
    <row r="237" spans="3:13" ht="12.75">
      <c r="C237" s="208"/>
      <c r="D237" s="208"/>
      <c r="F237" s="208"/>
      <c r="G237" s="208"/>
      <c r="H237" s="208"/>
      <c r="I237" s="208"/>
      <c r="J237" s="208"/>
      <c r="K237" s="208"/>
      <c r="L237" s="208"/>
      <c r="M237" s="208"/>
    </row>
    <row r="238" spans="3:13" ht="12.75">
      <c r="C238" s="208"/>
      <c r="D238" s="208"/>
      <c r="F238" s="208"/>
      <c r="G238" s="208"/>
      <c r="H238" s="208"/>
      <c r="I238" s="208"/>
      <c r="J238" s="208"/>
      <c r="K238" s="208"/>
      <c r="L238" s="208"/>
      <c r="M238" s="208"/>
    </row>
    <row r="239" spans="3:13" ht="12.75">
      <c r="C239" s="208"/>
      <c r="D239" s="208"/>
      <c r="F239" s="208"/>
      <c r="G239" s="208"/>
      <c r="H239" s="208"/>
      <c r="I239" s="208"/>
      <c r="J239" s="208"/>
      <c r="K239" s="208"/>
      <c r="L239" s="208"/>
      <c r="M239" s="208"/>
    </row>
    <row r="240" spans="3:13" ht="12.75">
      <c r="C240" s="208"/>
      <c r="D240" s="208"/>
      <c r="F240" s="208"/>
      <c r="G240" s="208"/>
      <c r="H240" s="208"/>
      <c r="I240" s="208"/>
      <c r="J240" s="208"/>
      <c r="K240" s="208"/>
      <c r="L240" s="208"/>
      <c r="M240" s="208"/>
    </row>
    <row r="241" spans="3:13" ht="12.75">
      <c r="C241" s="208"/>
      <c r="D241" s="208"/>
      <c r="F241" s="208"/>
      <c r="G241" s="208"/>
      <c r="H241" s="208"/>
      <c r="I241" s="208"/>
      <c r="J241" s="208"/>
      <c r="K241" s="208"/>
      <c r="L241" s="208"/>
      <c r="M241" s="208"/>
    </row>
    <row r="242" spans="3:13" ht="12.75">
      <c r="C242" s="208"/>
      <c r="D242" s="208"/>
      <c r="F242" s="208"/>
      <c r="G242" s="208"/>
      <c r="H242" s="208"/>
      <c r="I242" s="208"/>
      <c r="J242" s="208"/>
      <c r="K242" s="208"/>
      <c r="L242" s="208"/>
      <c r="M242" s="208"/>
    </row>
    <row r="243" spans="3:13" ht="12.75">
      <c r="C243" s="208"/>
      <c r="D243" s="208"/>
      <c r="F243" s="208"/>
      <c r="G243" s="208"/>
      <c r="H243" s="208"/>
      <c r="I243" s="208"/>
      <c r="J243" s="208"/>
      <c r="K243" s="208"/>
      <c r="L243" s="208"/>
      <c r="M243" s="208"/>
    </row>
    <row r="244" spans="3:13" ht="12.75">
      <c r="C244" s="208"/>
      <c r="D244" s="208"/>
      <c r="F244" s="208"/>
      <c r="G244" s="208"/>
      <c r="H244" s="208"/>
      <c r="I244" s="208"/>
      <c r="J244" s="208"/>
      <c r="K244" s="208"/>
      <c r="L244" s="208"/>
      <c r="M244" s="208"/>
    </row>
    <row r="245" spans="3:13" ht="12.75">
      <c r="C245" s="208"/>
      <c r="D245" s="208"/>
      <c r="F245" s="208"/>
      <c r="G245" s="208"/>
      <c r="H245" s="208"/>
      <c r="I245" s="208"/>
      <c r="J245" s="208"/>
      <c r="K245" s="208"/>
      <c r="L245" s="208"/>
      <c r="M245" s="208"/>
    </row>
    <row r="246" spans="3:13" ht="12.75">
      <c r="C246" s="208"/>
      <c r="D246" s="208"/>
      <c r="F246" s="208"/>
      <c r="G246" s="208"/>
      <c r="H246" s="208"/>
      <c r="I246" s="208"/>
      <c r="J246" s="208"/>
      <c r="K246" s="208"/>
      <c r="L246" s="208"/>
      <c r="M246" s="208"/>
    </row>
    <row r="247" spans="3:13" ht="12.75">
      <c r="C247" s="208"/>
      <c r="D247" s="208"/>
      <c r="F247" s="208"/>
      <c r="G247" s="208"/>
      <c r="H247" s="208"/>
      <c r="I247" s="208"/>
      <c r="J247" s="208"/>
      <c r="K247" s="208"/>
      <c r="L247" s="208"/>
      <c r="M247" s="208"/>
    </row>
    <row r="248" spans="3:13" ht="12.75">
      <c r="C248" s="208"/>
      <c r="D248" s="208"/>
      <c r="F248" s="208"/>
      <c r="G248" s="208"/>
      <c r="H248" s="208"/>
      <c r="I248" s="208"/>
      <c r="J248" s="208"/>
      <c r="K248" s="208"/>
      <c r="L248" s="208"/>
      <c r="M248" s="208"/>
    </row>
    <row r="249" spans="3:13" ht="12.75">
      <c r="C249" s="208"/>
      <c r="D249" s="208"/>
      <c r="F249" s="208"/>
      <c r="G249" s="208"/>
      <c r="H249" s="208"/>
      <c r="I249" s="208"/>
      <c r="J249" s="208"/>
      <c r="K249" s="208"/>
      <c r="L249" s="208"/>
      <c r="M249" s="208"/>
    </row>
    <row r="250" spans="3:13" ht="12.75">
      <c r="C250" s="208"/>
      <c r="D250" s="208"/>
      <c r="F250" s="208"/>
      <c r="G250" s="208"/>
      <c r="H250" s="208"/>
      <c r="I250" s="208"/>
      <c r="J250" s="208"/>
      <c r="K250" s="208"/>
      <c r="L250" s="208"/>
      <c r="M250" s="208"/>
    </row>
    <row r="251" spans="3:13" ht="12.75">
      <c r="C251" s="208"/>
      <c r="D251" s="208"/>
      <c r="F251" s="208"/>
      <c r="G251" s="208"/>
      <c r="H251" s="208"/>
      <c r="I251" s="208"/>
      <c r="J251" s="208"/>
      <c r="K251" s="208"/>
      <c r="L251" s="208"/>
      <c r="M251" s="208"/>
    </row>
    <row r="252" spans="3:13" ht="12.75">
      <c r="C252" s="208"/>
      <c r="D252" s="208"/>
      <c r="F252" s="208"/>
      <c r="G252" s="208"/>
      <c r="H252" s="208"/>
      <c r="I252" s="208"/>
      <c r="J252" s="208"/>
      <c r="K252" s="208"/>
      <c r="L252" s="208"/>
      <c r="M252" s="208"/>
    </row>
    <row r="253" spans="3:13" ht="12.75">
      <c r="C253" s="208"/>
      <c r="D253" s="208"/>
      <c r="F253" s="208"/>
      <c r="G253" s="208"/>
      <c r="H253" s="208"/>
      <c r="I253" s="208"/>
      <c r="J253" s="208"/>
      <c r="K253" s="208"/>
      <c r="L253" s="208"/>
      <c r="M253" s="208"/>
    </row>
    <row r="254" spans="3:13" ht="12.75">
      <c r="C254" s="208"/>
      <c r="D254" s="208"/>
      <c r="F254" s="208"/>
      <c r="G254" s="208"/>
      <c r="H254" s="208"/>
      <c r="I254" s="208"/>
      <c r="J254" s="208"/>
      <c r="K254" s="208"/>
      <c r="L254" s="208"/>
      <c r="M254" s="208"/>
    </row>
    <row r="255" spans="3:13" ht="12.75">
      <c r="C255" s="208"/>
      <c r="D255" s="208"/>
      <c r="F255" s="208"/>
      <c r="G255" s="208"/>
      <c r="H255" s="208"/>
      <c r="I255" s="208"/>
      <c r="J255" s="208"/>
      <c r="K255" s="208"/>
      <c r="L255" s="208"/>
      <c r="M255" s="208"/>
    </row>
    <row r="256" spans="3:13" ht="12.75">
      <c r="C256" s="208"/>
      <c r="D256" s="208"/>
      <c r="F256" s="208"/>
      <c r="G256" s="208"/>
      <c r="H256" s="208"/>
      <c r="I256" s="208"/>
      <c r="J256" s="208"/>
      <c r="K256" s="208"/>
      <c r="L256" s="208"/>
      <c r="M256" s="208"/>
    </row>
    <row r="257" spans="3:13" ht="12.75">
      <c r="C257" s="208"/>
      <c r="D257" s="208"/>
      <c r="F257" s="208"/>
      <c r="G257" s="208"/>
      <c r="H257" s="208"/>
      <c r="I257" s="208"/>
      <c r="J257" s="208"/>
      <c r="K257" s="208"/>
      <c r="L257" s="208"/>
      <c r="M257" s="208"/>
    </row>
    <row r="258" spans="3:13" ht="12.75">
      <c r="C258" s="208"/>
      <c r="D258" s="208"/>
      <c r="F258" s="208"/>
      <c r="G258" s="208"/>
      <c r="H258" s="208"/>
      <c r="I258" s="208"/>
      <c r="J258" s="208"/>
      <c r="K258" s="208"/>
      <c r="L258" s="208"/>
      <c r="M258" s="208"/>
    </row>
    <row r="259" spans="3:13" ht="12.75">
      <c r="C259" s="208"/>
      <c r="D259" s="208"/>
      <c r="F259" s="208"/>
      <c r="G259" s="208"/>
      <c r="H259" s="208"/>
      <c r="I259" s="208"/>
      <c r="J259" s="208"/>
      <c r="K259" s="208"/>
      <c r="L259" s="208"/>
      <c r="M259" s="208"/>
    </row>
    <row r="260" spans="3:13" ht="12.75">
      <c r="C260" s="208"/>
      <c r="D260" s="208"/>
      <c r="F260" s="208"/>
      <c r="G260" s="208"/>
      <c r="H260" s="208"/>
      <c r="I260" s="208"/>
      <c r="J260" s="208"/>
      <c r="K260" s="208"/>
      <c r="L260" s="208"/>
      <c r="M260" s="208"/>
    </row>
    <row r="261" spans="3:13" ht="12.75">
      <c r="C261" s="208"/>
      <c r="D261" s="208"/>
      <c r="F261" s="208"/>
      <c r="G261" s="208"/>
      <c r="H261" s="208"/>
      <c r="I261" s="208"/>
      <c r="J261" s="208"/>
      <c r="K261" s="208"/>
      <c r="L261" s="208"/>
      <c r="M261" s="208"/>
    </row>
    <row r="262" spans="3:13" ht="12.75">
      <c r="C262" s="208"/>
      <c r="D262" s="208"/>
      <c r="F262" s="208"/>
      <c r="G262" s="208"/>
      <c r="H262" s="208"/>
      <c r="I262" s="208"/>
      <c r="J262" s="208"/>
      <c r="K262" s="208"/>
      <c r="L262" s="208"/>
      <c r="M262" s="208"/>
    </row>
    <row r="263" spans="3:13" ht="12.75">
      <c r="C263" s="208"/>
      <c r="D263" s="208"/>
      <c r="F263" s="208"/>
      <c r="G263" s="208"/>
      <c r="H263" s="208"/>
      <c r="I263" s="208"/>
      <c r="J263" s="208"/>
      <c r="K263" s="208"/>
      <c r="L263" s="208"/>
      <c r="M263" s="208"/>
    </row>
    <row r="264" spans="3:13" ht="12.75">
      <c r="C264" s="208"/>
      <c r="D264" s="208"/>
      <c r="F264" s="208"/>
      <c r="G264" s="208"/>
      <c r="H264" s="208"/>
      <c r="I264" s="208"/>
      <c r="J264" s="208"/>
      <c r="K264" s="208"/>
      <c r="L264" s="208"/>
      <c r="M264" s="208"/>
    </row>
    <row r="265" spans="3:13" ht="12.75">
      <c r="C265" s="208"/>
      <c r="D265" s="208"/>
      <c r="F265" s="208"/>
      <c r="G265" s="208"/>
      <c r="H265" s="208"/>
      <c r="I265" s="208"/>
      <c r="J265" s="208"/>
      <c r="K265" s="208"/>
      <c r="L265" s="208"/>
      <c r="M265" s="208"/>
    </row>
    <row r="266" spans="3:13" ht="12.75">
      <c r="C266" s="208"/>
      <c r="D266" s="208"/>
      <c r="F266" s="208"/>
      <c r="G266" s="208"/>
      <c r="H266" s="208"/>
      <c r="I266" s="208"/>
      <c r="J266" s="208"/>
      <c r="K266" s="208"/>
      <c r="L266" s="208"/>
      <c r="M266" s="208"/>
    </row>
    <row r="267" spans="3:13" ht="12.75">
      <c r="C267" s="208"/>
      <c r="D267" s="208"/>
      <c r="F267" s="208"/>
      <c r="G267" s="208"/>
      <c r="H267" s="208"/>
      <c r="I267" s="208"/>
      <c r="J267" s="208"/>
      <c r="K267" s="208"/>
      <c r="L267" s="208"/>
      <c r="M267" s="208"/>
    </row>
    <row r="268" spans="3:13" ht="12.75">
      <c r="C268" s="208"/>
      <c r="D268" s="208"/>
      <c r="F268" s="208"/>
      <c r="G268" s="208"/>
      <c r="H268" s="208"/>
      <c r="I268" s="208"/>
      <c r="J268" s="208"/>
      <c r="K268" s="208"/>
      <c r="L268" s="208"/>
      <c r="M268" s="208"/>
    </row>
    <row r="269" spans="3:13" ht="12.75">
      <c r="C269" s="208"/>
      <c r="D269" s="208"/>
      <c r="F269" s="208"/>
      <c r="G269" s="208"/>
      <c r="H269" s="208"/>
      <c r="I269" s="208"/>
      <c r="J269" s="208"/>
      <c r="K269" s="208"/>
      <c r="L269" s="208"/>
      <c r="M269" s="208"/>
    </row>
    <row r="270" ht="12.75">
      <c r="C270" s="208"/>
    </row>
    <row r="271" ht="12.75">
      <c r="C271" s="208"/>
    </row>
    <row r="272" ht="12.75">
      <c r="C272" s="208"/>
    </row>
    <row r="273" ht="12.75">
      <c r="C273" s="208"/>
    </row>
    <row r="274" ht="12.75">
      <c r="C274" s="208"/>
    </row>
    <row r="275" ht="12.75">
      <c r="C275" s="208"/>
    </row>
    <row r="276" ht="12.75">
      <c r="C276" s="208"/>
    </row>
    <row r="277" ht="12.75">
      <c r="C277" s="208"/>
    </row>
    <row r="278" ht="12.75">
      <c r="C278" s="208"/>
    </row>
    <row r="279" ht="12.75">
      <c r="C279" s="208"/>
    </row>
    <row r="280" ht="12.75">
      <c r="C280" s="208"/>
    </row>
    <row r="281" ht="12.75">
      <c r="C281" s="208"/>
    </row>
    <row r="282" ht="12.75">
      <c r="C282" s="208"/>
    </row>
    <row r="283" ht="12.75">
      <c r="C283" s="208"/>
    </row>
    <row r="284" ht="12.75">
      <c r="C284" s="208"/>
    </row>
    <row r="285" ht="12.75">
      <c r="C285" s="208"/>
    </row>
    <row r="286" ht="12.75">
      <c r="C286" s="208"/>
    </row>
    <row r="287" ht="12.75">
      <c r="C287" s="208"/>
    </row>
    <row r="288" ht="12.75">
      <c r="C288" s="208"/>
    </row>
    <row r="289" ht="12.75">
      <c r="C289" s="208"/>
    </row>
    <row r="290" ht="12.75">
      <c r="C290" s="208"/>
    </row>
    <row r="291" ht="12.75">
      <c r="C291" s="208"/>
    </row>
    <row r="292" ht="12.75">
      <c r="C292" s="208"/>
    </row>
    <row r="293" ht="12.75">
      <c r="C293" s="208"/>
    </row>
    <row r="294" ht="12.75">
      <c r="C294" s="208"/>
    </row>
    <row r="295" ht="12.75">
      <c r="C295" s="208"/>
    </row>
    <row r="296" ht="12.75">
      <c r="C296" s="208"/>
    </row>
    <row r="297" ht="12.75">
      <c r="C297" s="208"/>
    </row>
    <row r="298" ht="12.75">
      <c r="C298" s="208"/>
    </row>
    <row r="299" ht="12.75">
      <c r="C299" s="208"/>
    </row>
    <row r="300" ht="12.75">
      <c r="C300" s="208"/>
    </row>
    <row r="301" ht="12.75">
      <c r="C301" s="208"/>
    </row>
    <row r="302" ht="12.75">
      <c r="C302" s="208"/>
    </row>
    <row r="303" ht="12.75">
      <c r="C303" s="208"/>
    </row>
    <row r="304" ht="12.75">
      <c r="C304" s="208"/>
    </row>
    <row r="305" ht="12.75">
      <c r="C305" s="208"/>
    </row>
    <row r="306" ht="12.75">
      <c r="C306" s="208"/>
    </row>
    <row r="307" ht="12.75">
      <c r="C307" s="208"/>
    </row>
    <row r="308" ht="12.75">
      <c r="C308" s="208"/>
    </row>
    <row r="309" ht="12.75">
      <c r="C309" s="208"/>
    </row>
    <row r="310" ht="12.75">
      <c r="C310" s="208"/>
    </row>
    <row r="311" ht="12.75">
      <c r="C311" s="208"/>
    </row>
    <row r="312" ht="12.75">
      <c r="C312" s="208"/>
    </row>
    <row r="313" ht="12.75">
      <c r="C313" s="208"/>
    </row>
    <row r="314" ht="12.75">
      <c r="C314" s="208"/>
    </row>
    <row r="315" ht="12.75">
      <c r="C315" s="208"/>
    </row>
    <row r="316" ht="12.75">
      <c r="C316" s="208"/>
    </row>
    <row r="317" ht="12.75">
      <c r="C317" s="208"/>
    </row>
    <row r="318" ht="12.75">
      <c r="C318" s="208"/>
    </row>
    <row r="319" ht="12.75">
      <c r="C319" s="208"/>
    </row>
    <row r="320" ht="12.75">
      <c r="C320" s="208"/>
    </row>
    <row r="321" ht="12.75">
      <c r="C321" s="208"/>
    </row>
    <row r="322" ht="12.75">
      <c r="C322" s="208"/>
    </row>
    <row r="323" ht="12.75">
      <c r="C323" s="208"/>
    </row>
    <row r="324" ht="12.75">
      <c r="C324" s="208"/>
    </row>
    <row r="325" ht="12.75">
      <c r="C325" s="208"/>
    </row>
    <row r="326" ht="12.75">
      <c r="C326" s="208"/>
    </row>
    <row r="327" ht="12.75">
      <c r="C327" s="208"/>
    </row>
    <row r="328" ht="12.75">
      <c r="C328" s="208"/>
    </row>
    <row r="329" ht="12.75">
      <c r="C329" s="208"/>
    </row>
  </sheetData>
  <sheetProtection/>
  <mergeCells count="4">
    <mergeCell ref="A1:F1"/>
    <mergeCell ref="J20:L20"/>
    <mergeCell ref="A14:B14"/>
    <mergeCell ref="A17:B17"/>
  </mergeCells>
  <conditionalFormatting sqref="A1:IV65536">
    <cfRule type="expression" priority="1" dxfId="0" stopIfTrue="1">
      <formula>$H$2="gas"</formula>
    </cfRule>
  </conditionalFormatting>
  <dataValidations count="2">
    <dataValidation type="decimal" operator="greaterThanOrEqual" allowBlank="1" showInputMessage="1" showErrorMessage="1" errorTitle="Negatieve waarde" error="Gelieve positieve waarde in te geven" sqref="K23:K66 F23:G66 C23:C66">
      <formula1>0</formula1>
    </dataValidation>
    <dataValidation type="decimal" operator="lessThanOrEqual" allowBlank="1" showInputMessage="1" showErrorMessage="1" errorTitle="Positief bedrag" error="Gelieve een negatief bedrag in te geven" sqref="M23:M66 H23:J66 D23:D66">
      <formula1>0</formula1>
    </dataValidation>
  </dataValidations>
  <printOptions/>
  <pageMargins left="0.7480314960629921" right="0.7480314960629921" top="0.984251968503937" bottom="0.984251968503937" header="0.5118110236220472" footer="0.5118110236220472"/>
  <pageSetup fitToHeight="4" fitToWidth="4" horizontalDpi="600" verticalDpi="600" orientation="landscape" paperSize="8" scale="42" r:id="rId1"/>
</worksheet>
</file>

<file path=xl/worksheets/sheet8.xml><?xml version="1.0" encoding="utf-8"?>
<worksheet xmlns="http://schemas.openxmlformats.org/spreadsheetml/2006/main" xmlns:r="http://schemas.openxmlformats.org/officeDocument/2006/relationships">
  <dimension ref="A1:I62"/>
  <sheetViews>
    <sheetView zoomScale="80" zoomScaleNormal="80" workbookViewId="0" topLeftCell="A1">
      <selection activeCell="A42" sqref="A42"/>
    </sheetView>
  </sheetViews>
  <sheetFormatPr defaultColWidth="9.140625" defaultRowHeight="12.75"/>
  <cols>
    <col min="1" max="1" width="51.421875" style="208" customWidth="1"/>
    <col min="2" max="2" width="26.57421875" style="208" customWidth="1"/>
    <col min="3" max="7" width="31.00390625" style="208" customWidth="1"/>
    <col min="8" max="8" width="8.8515625" style="208" customWidth="1"/>
    <col min="9" max="50" width="9.140625" style="208" customWidth="1"/>
    <col min="51" max="16384" width="9.140625" style="208" customWidth="1"/>
  </cols>
  <sheetData>
    <row r="1" spans="1:9" ht="16.5" thickBot="1">
      <c r="A1" s="728" t="s">
        <v>360</v>
      </c>
      <c r="B1" s="729"/>
      <c r="C1" s="729"/>
      <c r="D1" s="729"/>
      <c r="E1" s="729"/>
      <c r="F1" s="730"/>
      <c r="I1" s="609" t="str">
        <f>+TITELBLAD!C12</f>
        <v>elektriciteit</v>
      </c>
    </row>
    <row r="3" spans="1:5" ht="12.75">
      <c r="A3" s="214" t="s">
        <v>74</v>
      </c>
      <c r="B3" s="218">
        <f>+'T3'!D3</f>
        <v>2017</v>
      </c>
      <c r="C3" s="263">
        <f>-F60</f>
        <v>0</v>
      </c>
      <c r="D3" s="220"/>
      <c r="E3" s="220"/>
    </row>
    <row r="4" spans="4:5" ht="12.75">
      <c r="D4" s="220"/>
      <c r="E4" s="220"/>
    </row>
    <row r="7" ht="12.75">
      <c r="A7" s="214" t="s">
        <v>199</v>
      </c>
    </row>
    <row r="8" ht="12.75">
      <c r="A8" s="216" t="s">
        <v>155</v>
      </c>
    </row>
    <row r="9" ht="12.75">
      <c r="A9" s="221" t="s">
        <v>119</v>
      </c>
    </row>
    <row r="10" ht="12.75">
      <c r="A10" s="221" t="s">
        <v>120</v>
      </c>
    </row>
    <row r="12" ht="13.5" thickBot="1"/>
    <row r="13" spans="1:7" s="240" customFormat="1" ht="38.25">
      <c r="A13" s="552" t="s">
        <v>121</v>
      </c>
      <c r="B13" s="553" t="str">
        <f>"Afboekingspercentage "&amp;(B3)</f>
        <v>Afboekingspercentage 2017</v>
      </c>
      <c r="C13" s="554" t="str">
        <f>"Oorspronkelijke meerwaarde op basis van historische indexatie voor activa einde boekjaar "&amp;B3-1</f>
        <v>Oorspronkelijke meerwaarde op basis van historische indexatie voor activa einde boekjaar 2016</v>
      </c>
      <c r="D13" s="554" t="str">
        <f>"Gecumuleerde afboekingen wegens desinvesteringen einde boekjaar "&amp;B3-1</f>
        <v>Gecumuleerde afboekingen wegens desinvesteringen einde boekjaar 2016</v>
      </c>
      <c r="E13" s="554" t="str">
        <f>"Nettoboekwaarde meerwaarde op basis van historische indexatie einde boekjaar "&amp;B3-1</f>
        <v>Nettoboekwaarde meerwaarde op basis van historische indexatie einde boekjaar 2016</v>
      </c>
      <c r="F13" s="554" t="str">
        <f>"Afboeking wegens desinvesteringen boekjaar "&amp;B3</f>
        <v>Afboeking wegens desinvesteringen boekjaar 2017</v>
      </c>
      <c r="G13" s="554" t="str">
        <f>"Nettoboekwaarde meerwaarde op basis van historische indexatie einde boekjaar "&amp;B3</f>
        <v>Nettoboekwaarde meerwaarde op basis van historische indexatie einde boekjaar 2017</v>
      </c>
    </row>
    <row r="14" spans="1:7" ht="13.5" thickBot="1">
      <c r="A14" s="228"/>
      <c r="B14" s="229"/>
      <c r="C14" s="230" t="s">
        <v>4</v>
      </c>
      <c r="D14" s="230" t="s">
        <v>6</v>
      </c>
      <c r="E14" s="230"/>
      <c r="F14" s="230" t="s">
        <v>6</v>
      </c>
      <c r="G14" s="231"/>
    </row>
    <row r="15" spans="1:7" ht="12.75">
      <c r="A15" s="232" t="s">
        <v>135</v>
      </c>
      <c r="B15" s="750" t="s">
        <v>123</v>
      </c>
      <c r="C15" s="258">
        <v>0</v>
      </c>
      <c r="D15" s="258">
        <v>0</v>
      </c>
      <c r="E15" s="268">
        <f aca="true" t="shared" si="0" ref="E15:E22">+C15+D15</f>
        <v>0</v>
      </c>
      <c r="F15" s="258">
        <v>0</v>
      </c>
      <c r="G15" s="269">
        <f aca="true" t="shared" si="1" ref="G15:G22">+E15+F15</f>
        <v>0</v>
      </c>
    </row>
    <row r="16" spans="1:7" ht="12.75">
      <c r="A16" s="270" t="s">
        <v>57</v>
      </c>
      <c r="B16" s="751"/>
      <c r="C16" s="259">
        <v>0</v>
      </c>
      <c r="D16" s="259">
        <v>0</v>
      </c>
      <c r="E16" s="272">
        <f t="shared" si="0"/>
        <v>0</v>
      </c>
      <c r="F16" s="259">
        <v>0</v>
      </c>
      <c r="G16" s="273">
        <f t="shared" si="1"/>
        <v>0</v>
      </c>
    </row>
    <row r="17" spans="1:7" ht="12.75">
      <c r="A17" s="270" t="s">
        <v>58</v>
      </c>
      <c r="B17" s="751"/>
      <c r="C17" s="259">
        <v>0</v>
      </c>
      <c r="D17" s="259">
        <v>0</v>
      </c>
      <c r="E17" s="272">
        <f t="shared" si="0"/>
        <v>0</v>
      </c>
      <c r="F17" s="259">
        <v>0</v>
      </c>
      <c r="G17" s="273">
        <f t="shared" si="1"/>
        <v>0</v>
      </c>
    </row>
    <row r="18" spans="1:7" ht="12.75">
      <c r="A18" s="274" t="s">
        <v>172</v>
      </c>
      <c r="B18" s="751"/>
      <c r="C18" s="259">
        <v>0</v>
      </c>
      <c r="D18" s="259">
        <v>0</v>
      </c>
      <c r="E18" s="272">
        <f t="shared" si="0"/>
        <v>0</v>
      </c>
      <c r="F18" s="259">
        <v>0</v>
      </c>
      <c r="G18" s="273">
        <f t="shared" si="1"/>
        <v>0</v>
      </c>
    </row>
    <row r="19" spans="1:7" ht="12.75">
      <c r="A19" s="274" t="s">
        <v>160</v>
      </c>
      <c r="B19" s="751"/>
      <c r="C19" s="259">
        <v>0</v>
      </c>
      <c r="D19" s="259">
        <v>0</v>
      </c>
      <c r="E19" s="272">
        <f t="shared" si="0"/>
        <v>0</v>
      </c>
      <c r="F19" s="259">
        <v>0</v>
      </c>
      <c r="G19" s="273">
        <f t="shared" si="1"/>
        <v>0</v>
      </c>
    </row>
    <row r="20" spans="1:7" ht="12.75">
      <c r="A20" s="274" t="s">
        <v>161</v>
      </c>
      <c r="B20" s="751"/>
      <c r="C20" s="259">
        <v>0</v>
      </c>
      <c r="D20" s="259">
        <v>0</v>
      </c>
      <c r="E20" s="272">
        <f t="shared" si="0"/>
        <v>0</v>
      </c>
      <c r="F20" s="259">
        <v>0</v>
      </c>
      <c r="G20" s="273">
        <f t="shared" si="1"/>
        <v>0</v>
      </c>
    </row>
    <row r="21" spans="1:7" ht="12.75">
      <c r="A21" s="274" t="s">
        <v>162</v>
      </c>
      <c r="B21" s="751"/>
      <c r="C21" s="259">
        <v>0</v>
      </c>
      <c r="D21" s="259">
        <v>0</v>
      </c>
      <c r="E21" s="272">
        <f t="shared" si="0"/>
        <v>0</v>
      </c>
      <c r="F21" s="259">
        <v>0</v>
      </c>
      <c r="G21" s="273">
        <f t="shared" si="1"/>
        <v>0</v>
      </c>
    </row>
    <row r="22" spans="1:7" ht="12.75">
      <c r="A22" s="274" t="s">
        <v>163</v>
      </c>
      <c r="B22" s="751"/>
      <c r="C22" s="259">
        <v>0</v>
      </c>
      <c r="D22" s="259">
        <v>0</v>
      </c>
      <c r="E22" s="272">
        <f t="shared" si="0"/>
        <v>0</v>
      </c>
      <c r="F22" s="259">
        <v>0</v>
      </c>
      <c r="G22" s="273">
        <f t="shared" si="1"/>
        <v>0</v>
      </c>
    </row>
    <row r="23" spans="1:7" ht="12.75">
      <c r="A23" s="274" t="s">
        <v>173</v>
      </c>
      <c r="B23" s="751"/>
      <c r="C23" s="259">
        <v>0</v>
      </c>
      <c r="D23" s="259">
        <v>0</v>
      </c>
      <c r="E23" s="272">
        <f aca="true" t="shared" si="2" ref="E23:E43">+C23+D23</f>
        <v>0</v>
      </c>
      <c r="F23" s="259">
        <v>0</v>
      </c>
      <c r="G23" s="273">
        <f aca="true" t="shared" si="3" ref="G23:G43">+E23+F23</f>
        <v>0</v>
      </c>
    </row>
    <row r="24" spans="1:7" ht="12.75">
      <c r="A24" s="274" t="s">
        <v>164</v>
      </c>
      <c r="B24" s="751"/>
      <c r="C24" s="259">
        <v>0</v>
      </c>
      <c r="D24" s="259">
        <v>0</v>
      </c>
      <c r="E24" s="272">
        <f t="shared" si="2"/>
        <v>0</v>
      </c>
      <c r="F24" s="259">
        <v>0</v>
      </c>
      <c r="G24" s="273">
        <f t="shared" si="3"/>
        <v>0</v>
      </c>
    </row>
    <row r="25" spans="1:7" ht="12.75">
      <c r="A25" s="274" t="s">
        <v>165</v>
      </c>
      <c r="B25" s="751"/>
      <c r="C25" s="259">
        <v>0</v>
      </c>
      <c r="D25" s="259">
        <v>0</v>
      </c>
      <c r="E25" s="272">
        <f t="shared" si="2"/>
        <v>0</v>
      </c>
      <c r="F25" s="259">
        <v>0</v>
      </c>
      <c r="G25" s="273">
        <f t="shared" si="3"/>
        <v>0</v>
      </c>
    </row>
    <row r="26" spans="1:7" ht="12.75">
      <c r="A26" s="274" t="s">
        <v>166</v>
      </c>
      <c r="B26" s="751"/>
      <c r="C26" s="259">
        <v>0</v>
      </c>
      <c r="D26" s="259">
        <v>0</v>
      </c>
      <c r="E26" s="272">
        <f t="shared" si="2"/>
        <v>0</v>
      </c>
      <c r="F26" s="259">
        <v>0</v>
      </c>
      <c r="G26" s="273">
        <f t="shared" si="3"/>
        <v>0</v>
      </c>
    </row>
    <row r="27" spans="1:7" ht="12.75">
      <c r="A27" s="274" t="s">
        <v>167</v>
      </c>
      <c r="B27" s="751"/>
      <c r="C27" s="259">
        <v>0</v>
      </c>
      <c r="D27" s="259">
        <v>0</v>
      </c>
      <c r="E27" s="272">
        <f t="shared" si="2"/>
        <v>0</v>
      </c>
      <c r="F27" s="259">
        <v>0</v>
      </c>
      <c r="G27" s="273">
        <f t="shared" si="3"/>
        <v>0</v>
      </c>
    </row>
    <row r="28" spans="1:7" ht="12.75">
      <c r="A28" s="274" t="s">
        <v>174</v>
      </c>
      <c r="B28" s="751"/>
      <c r="C28" s="259">
        <v>0</v>
      </c>
      <c r="D28" s="259">
        <v>0</v>
      </c>
      <c r="E28" s="272">
        <f t="shared" si="2"/>
        <v>0</v>
      </c>
      <c r="F28" s="259">
        <v>0</v>
      </c>
      <c r="G28" s="273">
        <f t="shared" si="3"/>
        <v>0</v>
      </c>
    </row>
    <row r="29" spans="1:7" ht="12.75">
      <c r="A29" s="274" t="s">
        <v>168</v>
      </c>
      <c r="B29" s="751"/>
      <c r="C29" s="259">
        <v>0</v>
      </c>
      <c r="D29" s="259">
        <v>0</v>
      </c>
      <c r="E29" s="272">
        <f t="shared" si="2"/>
        <v>0</v>
      </c>
      <c r="F29" s="259">
        <v>0</v>
      </c>
      <c r="G29" s="273">
        <f t="shared" si="3"/>
        <v>0</v>
      </c>
    </row>
    <row r="30" spans="1:7" ht="12.75">
      <c r="A30" s="274" t="s">
        <v>169</v>
      </c>
      <c r="B30" s="751"/>
      <c r="C30" s="259">
        <v>0</v>
      </c>
      <c r="D30" s="259">
        <v>0</v>
      </c>
      <c r="E30" s="272">
        <f t="shared" si="2"/>
        <v>0</v>
      </c>
      <c r="F30" s="259">
        <v>0</v>
      </c>
      <c r="G30" s="273">
        <f t="shared" si="3"/>
        <v>0</v>
      </c>
    </row>
    <row r="31" spans="1:7" ht="12.75">
      <c r="A31" s="274" t="s">
        <v>170</v>
      </c>
      <c r="B31" s="751"/>
      <c r="C31" s="259">
        <v>0</v>
      </c>
      <c r="D31" s="259">
        <v>0</v>
      </c>
      <c r="E31" s="272">
        <f t="shared" si="2"/>
        <v>0</v>
      </c>
      <c r="F31" s="259">
        <v>0</v>
      </c>
      <c r="G31" s="273">
        <f t="shared" si="3"/>
        <v>0</v>
      </c>
    </row>
    <row r="32" spans="1:7" ht="12.75">
      <c r="A32" s="274" t="s">
        <v>171</v>
      </c>
      <c r="B32" s="751"/>
      <c r="C32" s="259">
        <v>0</v>
      </c>
      <c r="D32" s="259">
        <v>0</v>
      </c>
      <c r="E32" s="272">
        <f t="shared" si="2"/>
        <v>0</v>
      </c>
      <c r="F32" s="259">
        <v>0</v>
      </c>
      <c r="G32" s="273">
        <f t="shared" si="3"/>
        <v>0</v>
      </c>
    </row>
    <row r="33" spans="1:7" ht="12.75">
      <c r="A33" s="274" t="s">
        <v>345</v>
      </c>
      <c r="B33" s="751"/>
      <c r="C33" s="259">
        <v>0</v>
      </c>
      <c r="D33" s="259">
        <v>0</v>
      </c>
      <c r="E33" s="272">
        <f>+C33+D33</f>
        <v>0</v>
      </c>
      <c r="F33" s="259">
        <v>0</v>
      </c>
      <c r="G33" s="273">
        <f>+E33+F33</f>
        <v>0</v>
      </c>
    </row>
    <row r="34" spans="1:7" ht="12.75">
      <c r="A34" s="274" t="s">
        <v>175</v>
      </c>
      <c r="B34" s="751"/>
      <c r="C34" s="259">
        <v>0</v>
      </c>
      <c r="D34" s="259">
        <v>0</v>
      </c>
      <c r="E34" s="272">
        <f t="shared" si="2"/>
        <v>0</v>
      </c>
      <c r="F34" s="259">
        <v>0</v>
      </c>
      <c r="G34" s="273">
        <f t="shared" si="3"/>
        <v>0</v>
      </c>
    </row>
    <row r="35" spans="1:7" ht="12.75">
      <c r="A35" s="274" t="s">
        <v>176</v>
      </c>
      <c r="B35" s="751"/>
      <c r="C35" s="259">
        <v>0</v>
      </c>
      <c r="D35" s="259">
        <v>0</v>
      </c>
      <c r="E35" s="272">
        <f t="shared" si="2"/>
        <v>0</v>
      </c>
      <c r="F35" s="259">
        <v>0</v>
      </c>
      <c r="G35" s="273">
        <f t="shared" si="3"/>
        <v>0</v>
      </c>
    </row>
    <row r="36" spans="1:7" ht="12.75">
      <c r="A36" s="274" t="s">
        <v>177</v>
      </c>
      <c r="B36" s="751"/>
      <c r="C36" s="259">
        <v>0</v>
      </c>
      <c r="D36" s="259">
        <v>0</v>
      </c>
      <c r="E36" s="272">
        <f t="shared" si="2"/>
        <v>0</v>
      </c>
      <c r="F36" s="259">
        <v>0</v>
      </c>
      <c r="G36" s="273">
        <f t="shared" si="3"/>
        <v>0</v>
      </c>
    </row>
    <row r="37" spans="1:7" ht="12.75">
      <c r="A37" s="274" t="s">
        <v>178</v>
      </c>
      <c r="B37" s="751"/>
      <c r="C37" s="259">
        <v>0</v>
      </c>
      <c r="D37" s="259">
        <v>0</v>
      </c>
      <c r="E37" s="272">
        <f t="shared" si="2"/>
        <v>0</v>
      </c>
      <c r="F37" s="259">
        <v>0</v>
      </c>
      <c r="G37" s="273">
        <f t="shared" si="3"/>
        <v>0</v>
      </c>
    </row>
    <row r="38" spans="1:7" ht="12.75">
      <c r="A38" s="274" t="s">
        <v>179</v>
      </c>
      <c r="B38" s="751"/>
      <c r="C38" s="259">
        <v>0</v>
      </c>
      <c r="D38" s="259">
        <v>0</v>
      </c>
      <c r="E38" s="272">
        <f t="shared" si="2"/>
        <v>0</v>
      </c>
      <c r="F38" s="259">
        <v>0</v>
      </c>
      <c r="G38" s="273">
        <f t="shared" si="3"/>
        <v>0</v>
      </c>
    </row>
    <row r="39" spans="1:7" ht="12.75">
      <c r="A39" s="274" t="s">
        <v>180</v>
      </c>
      <c r="B39" s="751"/>
      <c r="C39" s="259">
        <v>0</v>
      </c>
      <c r="D39" s="259">
        <v>0</v>
      </c>
      <c r="E39" s="272">
        <f t="shared" si="2"/>
        <v>0</v>
      </c>
      <c r="F39" s="259">
        <v>0</v>
      </c>
      <c r="G39" s="273">
        <f t="shared" si="3"/>
        <v>0</v>
      </c>
    </row>
    <row r="40" spans="1:7" ht="12.75">
      <c r="A40" s="274" t="s">
        <v>181</v>
      </c>
      <c r="B40" s="751"/>
      <c r="C40" s="259">
        <v>0</v>
      </c>
      <c r="D40" s="259">
        <v>0</v>
      </c>
      <c r="E40" s="272">
        <f t="shared" si="2"/>
        <v>0</v>
      </c>
      <c r="F40" s="259">
        <v>0</v>
      </c>
      <c r="G40" s="273">
        <f t="shared" si="3"/>
        <v>0</v>
      </c>
    </row>
    <row r="41" spans="1:7" ht="12.75">
      <c r="A41" s="274" t="s">
        <v>182</v>
      </c>
      <c r="B41" s="751"/>
      <c r="C41" s="259">
        <v>0</v>
      </c>
      <c r="D41" s="259">
        <v>0</v>
      </c>
      <c r="E41" s="272">
        <f t="shared" si="2"/>
        <v>0</v>
      </c>
      <c r="F41" s="259">
        <v>0</v>
      </c>
      <c r="G41" s="273">
        <f t="shared" si="3"/>
        <v>0</v>
      </c>
    </row>
    <row r="42" spans="1:7" ht="12.75">
      <c r="A42" s="274" t="s">
        <v>183</v>
      </c>
      <c r="B42" s="751"/>
      <c r="C42" s="259">
        <v>0</v>
      </c>
      <c r="D42" s="259">
        <v>0</v>
      </c>
      <c r="E42" s="272">
        <f t="shared" si="2"/>
        <v>0</v>
      </c>
      <c r="F42" s="259">
        <v>0</v>
      </c>
      <c r="G42" s="273">
        <f t="shared" si="3"/>
        <v>0</v>
      </c>
    </row>
    <row r="43" spans="1:7" ht="12.75">
      <c r="A43" s="274" t="s">
        <v>184</v>
      </c>
      <c r="B43" s="751"/>
      <c r="C43" s="259">
        <v>0</v>
      </c>
      <c r="D43" s="259">
        <v>0</v>
      </c>
      <c r="E43" s="272">
        <f t="shared" si="2"/>
        <v>0</v>
      </c>
      <c r="F43" s="259">
        <v>0</v>
      </c>
      <c r="G43" s="273">
        <f t="shared" si="3"/>
        <v>0</v>
      </c>
    </row>
    <row r="44" spans="1:7" ht="12.75">
      <c r="A44" s="270" t="s">
        <v>64</v>
      </c>
      <c r="B44" s="751"/>
      <c r="C44" s="259">
        <v>0</v>
      </c>
      <c r="D44" s="259">
        <v>0</v>
      </c>
      <c r="E44" s="272">
        <f aca="true" t="shared" si="4" ref="E44:E56">+C44+D44</f>
        <v>0</v>
      </c>
      <c r="F44" s="259">
        <v>0</v>
      </c>
      <c r="G44" s="273">
        <f aca="true" t="shared" si="5" ref="G44:G56">+E44+F44</f>
        <v>0</v>
      </c>
    </row>
    <row r="45" spans="1:7" ht="12.75">
      <c r="A45" s="270" t="s">
        <v>65</v>
      </c>
      <c r="B45" s="751"/>
      <c r="C45" s="259">
        <v>0</v>
      </c>
      <c r="D45" s="259">
        <v>0</v>
      </c>
      <c r="E45" s="272">
        <f t="shared" si="4"/>
        <v>0</v>
      </c>
      <c r="F45" s="259">
        <v>0</v>
      </c>
      <c r="G45" s="273">
        <f t="shared" si="5"/>
        <v>0</v>
      </c>
    </row>
    <row r="46" spans="1:7" ht="12.75">
      <c r="A46" s="270" t="s">
        <v>66</v>
      </c>
      <c r="B46" s="751"/>
      <c r="C46" s="259">
        <v>0</v>
      </c>
      <c r="D46" s="259">
        <v>0</v>
      </c>
      <c r="E46" s="272">
        <f t="shared" si="4"/>
        <v>0</v>
      </c>
      <c r="F46" s="259">
        <v>0</v>
      </c>
      <c r="G46" s="273">
        <f t="shared" si="5"/>
        <v>0</v>
      </c>
    </row>
    <row r="47" spans="1:7" ht="12.75">
      <c r="A47" s="270" t="s">
        <v>1</v>
      </c>
      <c r="B47" s="751"/>
      <c r="C47" s="259">
        <v>0</v>
      </c>
      <c r="D47" s="259">
        <v>0</v>
      </c>
      <c r="E47" s="272">
        <f t="shared" si="4"/>
        <v>0</v>
      </c>
      <c r="F47" s="259">
        <v>0</v>
      </c>
      <c r="G47" s="273">
        <f t="shared" si="5"/>
        <v>0</v>
      </c>
    </row>
    <row r="48" spans="1:7" ht="12.75">
      <c r="A48" s="270" t="s">
        <v>67</v>
      </c>
      <c r="B48" s="751"/>
      <c r="C48" s="259">
        <v>0</v>
      </c>
      <c r="D48" s="259">
        <v>0</v>
      </c>
      <c r="E48" s="272">
        <f t="shared" si="4"/>
        <v>0</v>
      </c>
      <c r="F48" s="259">
        <v>0</v>
      </c>
      <c r="G48" s="273">
        <f t="shared" si="5"/>
        <v>0</v>
      </c>
    </row>
    <row r="49" spans="1:7" ht="12.75">
      <c r="A49" s="270" t="s">
        <v>68</v>
      </c>
      <c r="B49" s="751"/>
      <c r="C49" s="259">
        <v>0</v>
      </c>
      <c r="D49" s="259">
        <v>0</v>
      </c>
      <c r="E49" s="272">
        <f t="shared" si="4"/>
        <v>0</v>
      </c>
      <c r="F49" s="259">
        <v>0</v>
      </c>
      <c r="G49" s="273">
        <f t="shared" si="5"/>
        <v>0</v>
      </c>
    </row>
    <row r="50" spans="1:7" ht="12.75">
      <c r="A50" s="270" t="s">
        <v>136</v>
      </c>
      <c r="B50" s="751"/>
      <c r="C50" s="259">
        <v>0</v>
      </c>
      <c r="D50" s="259">
        <v>0</v>
      </c>
      <c r="E50" s="272">
        <f t="shared" si="4"/>
        <v>0</v>
      </c>
      <c r="F50" s="259">
        <v>0</v>
      </c>
      <c r="G50" s="273">
        <f t="shared" si="5"/>
        <v>0</v>
      </c>
    </row>
    <row r="51" spans="1:7" ht="12.75">
      <c r="A51" s="270" t="s">
        <v>69</v>
      </c>
      <c r="B51" s="751"/>
      <c r="C51" s="259">
        <v>0</v>
      </c>
      <c r="D51" s="259">
        <v>0</v>
      </c>
      <c r="E51" s="272">
        <f t="shared" si="4"/>
        <v>0</v>
      </c>
      <c r="F51" s="259">
        <v>0</v>
      </c>
      <c r="G51" s="273">
        <f t="shared" si="5"/>
        <v>0</v>
      </c>
    </row>
    <row r="52" spans="1:7" ht="12.75">
      <c r="A52" s="270" t="s">
        <v>2</v>
      </c>
      <c r="B52" s="751"/>
      <c r="C52" s="259">
        <v>0</v>
      </c>
      <c r="D52" s="259">
        <v>0</v>
      </c>
      <c r="E52" s="272">
        <f t="shared" si="4"/>
        <v>0</v>
      </c>
      <c r="F52" s="259">
        <v>0</v>
      </c>
      <c r="G52" s="273">
        <f t="shared" si="5"/>
        <v>0</v>
      </c>
    </row>
    <row r="53" spans="1:7" ht="12.75">
      <c r="A53" s="274" t="s">
        <v>440</v>
      </c>
      <c r="B53" s="751"/>
      <c r="C53" s="259">
        <v>0</v>
      </c>
      <c r="D53" s="259">
        <v>0</v>
      </c>
      <c r="E53" s="272">
        <f t="shared" si="4"/>
        <v>0</v>
      </c>
      <c r="F53" s="259">
        <v>0</v>
      </c>
      <c r="G53" s="273">
        <f t="shared" si="5"/>
        <v>0</v>
      </c>
    </row>
    <row r="54" spans="1:7" ht="12.75">
      <c r="A54" s="274" t="s">
        <v>186</v>
      </c>
      <c r="B54" s="751"/>
      <c r="C54" s="259">
        <v>0</v>
      </c>
      <c r="D54" s="259">
        <v>0</v>
      </c>
      <c r="E54" s="272">
        <f t="shared" si="4"/>
        <v>0</v>
      </c>
      <c r="F54" s="259">
        <v>0</v>
      </c>
      <c r="G54" s="273">
        <f t="shared" si="5"/>
        <v>0</v>
      </c>
    </row>
    <row r="55" spans="1:7" ht="12.75">
      <c r="A55" s="274" t="s">
        <v>187</v>
      </c>
      <c r="B55" s="751"/>
      <c r="C55" s="259">
        <v>0</v>
      </c>
      <c r="D55" s="259">
        <v>0</v>
      </c>
      <c r="E55" s="272">
        <f t="shared" si="4"/>
        <v>0</v>
      </c>
      <c r="F55" s="259">
        <v>0</v>
      </c>
      <c r="G55" s="273">
        <f t="shared" si="5"/>
        <v>0</v>
      </c>
    </row>
    <row r="56" spans="1:7" ht="12.75">
      <c r="A56" s="274" t="s">
        <v>185</v>
      </c>
      <c r="B56" s="751"/>
      <c r="C56" s="528">
        <v>0</v>
      </c>
      <c r="D56" s="259">
        <v>0</v>
      </c>
      <c r="E56" s="272">
        <f t="shared" si="4"/>
        <v>0</v>
      </c>
      <c r="F56" s="259">
        <v>0</v>
      </c>
      <c r="G56" s="273">
        <f t="shared" si="5"/>
        <v>0</v>
      </c>
    </row>
    <row r="57" spans="1:7" ht="12.75">
      <c r="A57" s="274" t="s">
        <v>541</v>
      </c>
      <c r="B57" s="751"/>
      <c r="C57" s="528">
        <v>0</v>
      </c>
      <c r="D57" s="259">
        <v>0</v>
      </c>
      <c r="E57" s="272">
        <f>+C57+D57</f>
        <v>0</v>
      </c>
      <c r="F57" s="259">
        <v>0</v>
      </c>
      <c r="G57" s="273">
        <f>+E57+F57</f>
        <v>0</v>
      </c>
    </row>
    <row r="58" spans="1:7" ht="13.5" thickBot="1">
      <c r="A58" s="549" t="s">
        <v>374</v>
      </c>
      <c r="B58" s="752"/>
      <c r="C58" s="527">
        <v>0</v>
      </c>
      <c r="D58" s="527">
        <v>0</v>
      </c>
      <c r="E58" s="550">
        <f>+C58+D58</f>
        <v>0</v>
      </c>
      <c r="F58" s="527">
        <v>0</v>
      </c>
      <c r="G58" s="551">
        <f>+E58+F58</f>
        <v>0</v>
      </c>
    </row>
    <row r="59" spans="1:7" ht="12.75">
      <c r="A59" s="249"/>
      <c r="B59" s="250"/>
      <c r="C59" s="279"/>
      <c r="D59" s="279"/>
      <c r="E59" s="279"/>
      <c r="F59" s="279"/>
      <c r="G59" s="279"/>
    </row>
    <row r="60" spans="1:7" ht="12.75">
      <c r="A60" s="249" t="s">
        <v>3</v>
      </c>
      <c r="B60" s="250"/>
      <c r="C60" s="280">
        <f>SUM(C15:C58)</f>
        <v>0</v>
      </c>
      <c r="D60" s="280">
        <f>SUM(D15:D58)</f>
        <v>0</v>
      </c>
      <c r="E60" s="280">
        <f>SUM(E15:E58)</f>
        <v>0</v>
      </c>
      <c r="F60" s="280">
        <f>SUM(F15:F58)</f>
        <v>0</v>
      </c>
      <c r="G60" s="280">
        <f>SUM(G15:G58)</f>
        <v>0</v>
      </c>
    </row>
    <row r="61" spans="1:7" ht="13.5" thickBot="1">
      <c r="A61" s="252"/>
      <c r="B61" s="253"/>
      <c r="C61" s="555"/>
      <c r="D61" s="555"/>
      <c r="E61" s="555"/>
      <c r="F61" s="555"/>
      <c r="G61" s="282"/>
    </row>
    <row r="62" spans="1:7" s="257" customFormat="1" ht="12">
      <c r="A62" s="255"/>
      <c r="B62" s="255"/>
      <c r="C62" s="256"/>
      <c r="D62" s="256"/>
      <c r="E62" s="256"/>
      <c r="F62" s="256"/>
      <c r="G62" s="256"/>
    </row>
    <row r="63" s="257" customFormat="1" ht="12"/>
  </sheetData>
  <sheetProtection/>
  <mergeCells count="2">
    <mergeCell ref="A1:F1"/>
    <mergeCell ref="B15:B58"/>
  </mergeCells>
  <conditionalFormatting sqref="A1:IV15 A59:IV65536 A16:A56 C16:IV56 C58:IV58 A58">
    <cfRule type="expression" priority="2" dxfId="0" stopIfTrue="1">
      <formula>$I$1="gas"</formula>
    </cfRule>
  </conditionalFormatting>
  <conditionalFormatting sqref="A57 C57:IV57">
    <cfRule type="expression" priority="1" dxfId="0" stopIfTrue="1">
      <formula>$I$1="gas"</formula>
    </cfRule>
  </conditionalFormatting>
  <dataValidations count="2">
    <dataValidation type="decimal" operator="lessThanOrEqual" allowBlank="1" showInputMessage="1" showErrorMessage="1" errorTitle="Positief bedrag" error="Gelieve een negatief bedrag in te geven" sqref="F15:F58 D15:D58">
      <formula1>0</formula1>
    </dataValidation>
    <dataValidation type="decimal" operator="greaterThanOrEqual" allowBlank="1" showInputMessage="1" showErrorMessage="1" errorTitle="Negatief bedrag" error="Gelieve een positieve waarde in te geven" sqref="C15:C58">
      <formula1>0</formula1>
    </dataValidation>
  </dataValidations>
  <printOptions/>
  <pageMargins left="0.7480314960629921" right="0.7480314960629921" top="0.984251968503937" bottom="0.984251968503937" header="0.5118110236220472" footer="0.5118110236220472"/>
  <pageSetup fitToHeight="3" fitToWidth="3" horizontalDpi="600" verticalDpi="600" orientation="landscape" paperSize="8" scale="75" r:id="rId1"/>
</worksheet>
</file>

<file path=xl/worksheets/sheet9.xml><?xml version="1.0" encoding="utf-8"?>
<worksheet xmlns="http://schemas.openxmlformats.org/spreadsheetml/2006/main" xmlns:r="http://schemas.openxmlformats.org/officeDocument/2006/relationships">
  <dimension ref="A1:H62"/>
  <sheetViews>
    <sheetView zoomScale="80" zoomScaleNormal="80" zoomScalePageLayoutView="0" workbookViewId="0" topLeftCell="A1">
      <selection activeCell="C61" sqref="C61"/>
    </sheetView>
  </sheetViews>
  <sheetFormatPr defaultColWidth="9.140625" defaultRowHeight="12.75"/>
  <cols>
    <col min="1" max="1" width="51.421875" style="208" customWidth="1"/>
    <col min="2" max="2" width="25.57421875" style="208" customWidth="1"/>
    <col min="3" max="7" width="31.00390625" style="208" customWidth="1"/>
    <col min="8" max="44" width="9.140625" style="208" customWidth="1"/>
    <col min="45" max="16384" width="9.140625" style="208" customWidth="1"/>
  </cols>
  <sheetData>
    <row r="1" spans="1:8" ht="21.75" customHeight="1" thickBot="1">
      <c r="A1" s="728" t="s">
        <v>361</v>
      </c>
      <c r="B1" s="729"/>
      <c r="C1" s="729"/>
      <c r="D1" s="729"/>
      <c r="E1" s="729"/>
      <c r="F1" s="730"/>
      <c r="H1" s="609" t="str">
        <f>+TITELBLAD!C12</f>
        <v>elektriciteit</v>
      </c>
    </row>
    <row r="3" spans="1:5" ht="12.75">
      <c r="A3" s="214" t="s">
        <v>74</v>
      </c>
      <c r="B3" s="218">
        <f>+'T3'!D3</f>
        <v>2017</v>
      </c>
      <c r="C3" s="263">
        <f>-F60</f>
        <v>0</v>
      </c>
      <c r="D3" s="220"/>
      <c r="E3" s="220"/>
    </row>
    <row r="4" spans="4:5" ht="12.75">
      <c r="D4" s="220"/>
      <c r="E4" s="220"/>
    </row>
    <row r="7" ht="12.75">
      <c r="A7" s="214" t="s">
        <v>200</v>
      </c>
    </row>
    <row r="8" ht="12.75">
      <c r="A8" s="216" t="s">
        <v>155</v>
      </c>
    </row>
    <row r="9" ht="12.75">
      <c r="A9" s="221" t="s">
        <v>119</v>
      </c>
    </row>
    <row r="10" ht="12.75">
      <c r="A10" s="221" t="s">
        <v>120</v>
      </c>
    </row>
    <row r="12" ht="13.5" thickBot="1"/>
    <row r="13" spans="1:7" s="240" customFormat="1" ht="84" customHeight="1">
      <c r="A13" s="552" t="s">
        <v>121</v>
      </c>
      <c r="B13" s="553" t="str">
        <f>"Afboekingspercentage "&amp;B3</f>
        <v>Afboekingspercentage 2017</v>
      </c>
      <c r="C13" s="554" t="str">
        <f>"Oorspronkelijke meerwaarde op basis van iRAB voor activa einde boekjaar "&amp;B3-1</f>
        <v>Oorspronkelijke meerwaarde op basis van iRAB voor activa einde boekjaar 2016</v>
      </c>
      <c r="D13" s="554" t="str">
        <f>"Gecumuleerde afboekingen wegens desinvesteringen einde boekjaar "&amp;B3-1</f>
        <v>Gecumuleerde afboekingen wegens desinvesteringen einde boekjaar 2016</v>
      </c>
      <c r="E13" s="554" t="str">
        <f>"Nettoboekwaarde meerwaarde op basis van iRAB einde boekjaar "&amp;B3-1</f>
        <v>Nettoboekwaarde meerwaarde op basis van iRAB einde boekjaar 2016</v>
      </c>
      <c r="F13" s="554" t="str">
        <f>"Afboeking wegens desinvesteringen boekjaar "&amp;B3</f>
        <v>Afboeking wegens desinvesteringen boekjaar 2017</v>
      </c>
      <c r="G13" s="554" t="str">
        <f>"Nettoboekwaarde meerwaarde op basis van iRAB einde boekjaar "&amp;B3</f>
        <v>Nettoboekwaarde meerwaarde op basis van iRAB einde boekjaar 2017</v>
      </c>
    </row>
    <row r="14" spans="1:7" ht="13.5" thickBot="1">
      <c r="A14" s="228"/>
      <c r="B14" s="229"/>
      <c r="C14" s="230" t="s">
        <v>4</v>
      </c>
      <c r="D14" s="230" t="s">
        <v>6</v>
      </c>
      <c r="E14" s="230"/>
      <c r="F14" s="230" t="s">
        <v>6</v>
      </c>
      <c r="G14" s="231"/>
    </row>
    <row r="15" spans="1:7" ht="12.75">
      <c r="A15" s="232" t="s">
        <v>135</v>
      </c>
      <c r="B15" s="750" t="s">
        <v>123</v>
      </c>
      <c r="C15" s="258">
        <v>0</v>
      </c>
      <c r="D15" s="258">
        <v>0</v>
      </c>
      <c r="E15" s="268">
        <f aca="true" t="shared" si="0" ref="E15:E22">+C15+D15</f>
        <v>0</v>
      </c>
      <c r="F15" s="258">
        <v>0</v>
      </c>
      <c r="G15" s="269">
        <f aca="true" t="shared" si="1" ref="G15:G22">+E15+F15</f>
        <v>0</v>
      </c>
    </row>
    <row r="16" spans="1:7" ht="12.75">
      <c r="A16" s="270" t="s">
        <v>57</v>
      </c>
      <c r="B16" s="751"/>
      <c r="C16" s="259">
        <v>0</v>
      </c>
      <c r="D16" s="259">
        <v>0</v>
      </c>
      <c r="E16" s="272">
        <f t="shared" si="0"/>
        <v>0</v>
      </c>
      <c r="F16" s="259">
        <v>0</v>
      </c>
      <c r="G16" s="273">
        <f t="shared" si="1"/>
        <v>0</v>
      </c>
    </row>
    <row r="17" spans="1:7" ht="12.75">
      <c r="A17" s="270" t="s">
        <v>58</v>
      </c>
      <c r="B17" s="751"/>
      <c r="C17" s="259">
        <v>0</v>
      </c>
      <c r="D17" s="259">
        <v>0</v>
      </c>
      <c r="E17" s="272">
        <f t="shared" si="0"/>
        <v>0</v>
      </c>
      <c r="F17" s="259">
        <v>0</v>
      </c>
      <c r="G17" s="273">
        <f t="shared" si="1"/>
        <v>0</v>
      </c>
    </row>
    <row r="18" spans="1:7" ht="12.75">
      <c r="A18" s="274" t="s">
        <v>172</v>
      </c>
      <c r="B18" s="751"/>
      <c r="C18" s="259">
        <v>0</v>
      </c>
      <c r="D18" s="259">
        <v>0</v>
      </c>
      <c r="E18" s="272">
        <f t="shared" si="0"/>
        <v>0</v>
      </c>
      <c r="F18" s="259">
        <v>0</v>
      </c>
      <c r="G18" s="273">
        <f t="shared" si="1"/>
        <v>0</v>
      </c>
    </row>
    <row r="19" spans="1:7" ht="12.75">
      <c r="A19" s="274" t="s">
        <v>160</v>
      </c>
      <c r="B19" s="751"/>
      <c r="C19" s="259">
        <v>0</v>
      </c>
      <c r="D19" s="259">
        <v>0</v>
      </c>
      <c r="E19" s="272">
        <f t="shared" si="0"/>
        <v>0</v>
      </c>
      <c r="F19" s="259">
        <v>0</v>
      </c>
      <c r="G19" s="273">
        <f t="shared" si="1"/>
        <v>0</v>
      </c>
    </row>
    <row r="20" spans="1:7" ht="12.75">
      <c r="A20" s="274" t="s">
        <v>161</v>
      </c>
      <c r="B20" s="751"/>
      <c r="C20" s="259">
        <v>0</v>
      </c>
      <c r="D20" s="259">
        <v>0</v>
      </c>
      <c r="E20" s="272">
        <f t="shared" si="0"/>
        <v>0</v>
      </c>
      <c r="F20" s="259">
        <v>0</v>
      </c>
      <c r="G20" s="273">
        <f t="shared" si="1"/>
        <v>0</v>
      </c>
    </row>
    <row r="21" spans="1:7" ht="12.75">
      <c r="A21" s="274" t="s">
        <v>162</v>
      </c>
      <c r="B21" s="751"/>
      <c r="C21" s="259">
        <v>0</v>
      </c>
      <c r="D21" s="259">
        <v>0</v>
      </c>
      <c r="E21" s="272">
        <f t="shared" si="0"/>
        <v>0</v>
      </c>
      <c r="F21" s="259">
        <v>0</v>
      </c>
      <c r="G21" s="273">
        <f t="shared" si="1"/>
        <v>0</v>
      </c>
    </row>
    <row r="22" spans="1:7" ht="12.75">
      <c r="A22" s="274" t="s">
        <v>163</v>
      </c>
      <c r="B22" s="751"/>
      <c r="C22" s="259">
        <v>0</v>
      </c>
      <c r="D22" s="259">
        <v>0</v>
      </c>
      <c r="E22" s="272">
        <f t="shared" si="0"/>
        <v>0</v>
      </c>
      <c r="F22" s="259">
        <v>0</v>
      </c>
      <c r="G22" s="273">
        <f t="shared" si="1"/>
        <v>0</v>
      </c>
    </row>
    <row r="23" spans="1:7" ht="12.75">
      <c r="A23" s="274" t="s">
        <v>173</v>
      </c>
      <c r="B23" s="751"/>
      <c r="C23" s="259">
        <v>0</v>
      </c>
      <c r="D23" s="259">
        <v>0</v>
      </c>
      <c r="E23" s="272">
        <f aca="true" t="shared" si="2" ref="E23:E43">+C23+D23</f>
        <v>0</v>
      </c>
      <c r="F23" s="259">
        <v>0</v>
      </c>
      <c r="G23" s="273">
        <f aca="true" t="shared" si="3" ref="G23:G43">+E23+F23</f>
        <v>0</v>
      </c>
    </row>
    <row r="24" spans="1:7" ht="12.75">
      <c r="A24" s="274" t="s">
        <v>164</v>
      </c>
      <c r="B24" s="751"/>
      <c r="C24" s="259">
        <v>0</v>
      </c>
      <c r="D24" s="259">
        <v>0</v>
      </c>
      <c r="E24" s="272">
        <f t="shared" si="2"/>
        <v>0</v>
      </c>
      <c r="F24" s="259">
        <v>0</v>
      </c>
      <c r="G24" s="273">
        <f t="shared" si="3"/>
        <v>0</v>
      </c>
    </row>
    <row r="25" spans="1:7" ht="12.75">
      <c r="A25" s="274" t="s">
        <v>165</v>
      </c>
      <c r="B25" s="751"/>
      <c r="C25" s="259">
        <v>0</v>
      </c>
      <c r="D25" s="259">
        <v>0</v>
      </c>
      <c r="E25" s="272">
        <f t="shared" si="2"/>
        <v>0</v>
      </c>
      <c r="F25" s="259">
        <v>0</v>
      </c>
      <c r="G25" s="273">
        <f t="shared" si="3"/>
        <v>0</v>
      </c>
    </row>
    <row r="26" spans="1:7" ht="12.75">
      <c r="A26" s="274" t="s">
        <v>166</v>
      </c>
      <c r="B26" s="751"/>
      <c r="C26" s="259">
        <v>0</v>
      </c>
      <c r="D26" s="259">
        <v>0</v>
      </c>
      <c r="E26" s="272">
        <f t="shared" si="2"/>
        <v>0</v>
      </c>
      <c r="F26" s="259">
        <v>0</v>
      </c>
      <c r="G26" s="273">
        <f t="shared" si="3"/>
        <v>0</v>
      </c>
    </row>
    <row r="27" spans="1:7" ht="12.75">
      <c r="A27" s="274" t="s">
        <v>167</v>
      </c>
      <c r="B27" s="751"/>
      <c r="C27" s="259">
        <v>0</v>
      </c>
      <c r="D27" s="259">
        <v>0</v>
      </c>
      <c r="E27" s="272">
        <f t="shared" si="2"/>
        <v>0</v>
      </c>
      <c r="F27" s="259">
        <v>0</v>
      </c>
      <c r="G27" s="273">
        <f t="shared" si="3"/>
        <v>0</v>
      </c>
    </row>
    <row r="28" spans="1:7" ht="12.75">
      <c r="A28" s="274" t="s">
        <v>174</v>
      </c>
      <c r="B28" s="751"/>
      <c r="C28" s="259">
        <v>0</v>
      </c>
      <c r="D28" s="259">
        <v>0</v>
      </c>
      <c r="E28" s="272">
        <f t="shared" si="2"/>
        <v>0</v>
      </c>
      <c r="F28" s="259">
        <v>0</v>
      </c>
      <c r="G28" s="273">
        <f t="shared" si="3"/>
        <v>0</v>
      </c>
    </row>
    <row r="29" spans="1:7" ht="12.75">
      <c r="A29" s="274" t="s">
        <v>168</v>
      </c>
      <c r="B29" s="751"/>
      <c r="C29" s="259">
        <v>0</v>
      </c>
      <c r="D29" s="259">
        <v>0</v>
      </c>
      <c r="E29" s="272">
        <f t="shared" si="2"/>
        <v>0</v>
      </c>
      <c r="F29" s="259">
        <v>0</v>
      </c>
      <c r="G29" s="273">
        <f t="shared" si="3"/>
        <v>0</v>
      </c>
    </row>
    <row r="30" spans="1:7" ht="12.75">
      <c r="A30" s="274" t="s">
        <v>169</v>
      </c>
      <c r="B30" s="751"/>
      <c r="C30" s="259">
        <v>0</v>
      </c>
      <c r="D30" s="259">
        <v>0</v>
      </c>
      <c r="E30" s="272">
        <f t="shared" si="2"/>
        <v>0</v>
      </c>
      <c r="F30" s="259">
        <v>0</v>
      </c>
      <c r="G30" s="273">
        <f t="shared" si="3"/>
        <v>0</v>
      </c>
    </row>
    <row r="31" spans="1:7" ht="12.75">
      <c r="A31" s="274" t="s">
        <v>170</v>
      </c>
      <c r="B31" s="751"/>
      <c r="C31" s="259">
        <v>0</v>
      </c>
      <c r="D31" s="259">
        <v>0</v>
      </c>
      <c r="E31" s="272">
        <f t="shared" si="2"/>
        <v>0</v>
      </c>
      <c r="F31" s="259">
        <v>0</v>
      </c>
      <c r="G31" s="273">
        <f t="shared" si="3"/>
        <v>0</v>
      </c>
    </row>
    <row r="32" spans="1:7" ht="12.75">
      <c r="A32" s="274" t="s">
        <v>171</v>
      </c>
      <c r="B32" s="751"/>
      <c r="C32" s="259">
        <v>0</v>
      </c>
      <c r="D32" s="259">
        <v>0</v>
      </c>
      <c r="E32" s="272">
        <f t="shared" si="2"/>
        <v>0</v>
      </c>
      <c r="F32" s="259">
        <v>0</v>
      </c>
      <c r="G32" s="273">
        <f t="shared" si="3"/>
        <v>0</v>
      </c>
    </row>
    <row r="33" spans="1:7" ht="12.75">
      <c r="A33" s="274" t="s">
        <v>345</v>
      </c>
      <c r="B33" s="751"/>
      <c r="C33" s="259">
        <v>0</v>
      </c>
      <c r="D33" s="259">
        <v>0</v>
      </c>
      <c r="E33" s="272">
        <f>+C33+D33</f>
        <v>0</v>
      </c>
      <c r="F33" s="259">
        <v>0</v>
      </c>
      <c r="G33" s="273">
        <f>+E33+F33</f>
        <v>0</v>
      </c>
    </row>
    <row r="34" spans="1:7" ht="12.75">
      <c r="A34" s="274" t="s">
        <v>175</v>
      </c>
      <c r="B34" s="751"/>
      <c r="C34" s="259">
        <v>0</v>
      </c>
      <c r="D34" s="259">
        <v>0</v>
      </c>
      <c r="E34" s="272">
        <f t="shared" si="2"/>
        <v>0</v>
      </c>
      <c r="F34" s="259">
        <v>0</v>
      </c>
      <c r="G34" s="273">
        <f t="shared" si="3"/>
        <v>0</v>
      </c>
    </row>
    <row r="35" spans="1:7" ht="12.75">
      <c r="A35" s="274" t="s">
        <v>176</v>
      </c>
      <c r="B35" s="751"/>
      <c r="C35" s="259">
        <v>0</v>
      </c>
      <c r="D35" s="259">
        <v>0</v>
      </c>
      <c r="E35" s="272">
        <f t="shared" si="2"/>
        <v>0</v>
      </c>
      <c r="F35" s="259">
        <v>0</v>
      </c>
      <c r="G35" s="273">
        <f t="shared" si="3"/>
        <v>0</v>
      </c>
    </row>
    <row r="36" spans="1:7" ht="12.75">
      <c r="A36" s="274" t="s">
        <v>177</v>
      </c>
      <c r="B36" s="751"/>
      <c r="C36" s="259">
        <v>0</v>
      </c>
      <c r="D36" s="259">
        <v>0</v>
      </c>
      <c r="E36" s="272">
        <f t="shared" si="2"/>
        <v>0</v>
      </c>
      <c r="F36" s="259">
        <v>0</v>
      </c>
      <c r="G36" s="273">
        <f t="shared" si="3"/>
        <v>0</v>
      </c>
    </row>
    <row r="37" spans="1:7" ht="12.75">
      <c r="A37" s="274" t="s">
        <v>178</v>
      </c>
      <c r="B37" s="751"/>
      <c r="C37" s="259">
        <v>0</v>
      </c>
      <c r="D37" s="259">
        <v>0</v>
      </c>
      <c r="E37" s="272">
        <f t="shared" si="2"/>
        <v>0</v>
      </c>
      <c r="F37" s="259">
        <v>0</v>
      </c>
      <c r="G37" s="273">
        <f t="shared" si="3"/>
        <v>0</v>
      </c>
    </row>
    <row r="38" spans="1:7" ht="12.75">
      <c r="A38" s="274" t="s">
        <v>179</v>
      </c>
      <c r="B38" s="751"/>
      <c r="C38" s="259">
        <v>0</v>
      </c>
      <c r="D38" s="259">
        <v>0</v>
      </c>
      <c r="E38" s="272">
        <f t="shared" si="2"/>
        <v>0</v>
      </c>
      <c r="F38" s="259">
        <v>0</v>
      </c>
      <c r="G38" s="273">
        <f t="shared" si="3"/>
        <v>0</v>
      </c>
    </row>
    <row r="39" spans="1:7" ht="12.75">
      <c r="A39" s="274" t="s">
        <v>180</v>
      </c>
      <c r="B39" s="751"/>
      <c r="C39" s="259">
        <v>0</v>
      </c>
      <c r="D39" s="259">
        <v>0</v>
      </c>
      <c r="E39" s="272">
        <f t="shared" si="2"/>
        <v>0</v>
      </c>
      <c r="F39" s="259">
        <v>0</v>
      </c>
      <c r="G39" s="273">
        <f t="shared" si="3"/>
        <v>0</v>
      </c>
    </row>
    <row r="40" spans="1:7" ht="12.75">
      <c r="A40" s="274" t="s">
        <v>181</v>
      </c>
      <c r="B40" s="751"/>
      <c r="C40" s="259">
        <v>0</v>
      </c>
      <c r="D40" s="259">
        <v>0</v>
      </c>
      <c r="E40" s="272">
        <f t="shared" si="2"/>
        <v>0</v>
      </c>
      <c r="F40" s="259">
        <v>0</v>
      </c>
      <c r="G40" s="273">
        <f t="shared" si="3"/>
        <v>0</v>
      </c>
    </row>
    <row r="41" spans="1:7" ht="12.75">
      <c r="A41" s="274" t="s">
        <v>182</v>
      </c>
      <c r="B41" s="751"/>
      <c r="C41" s="259">
        <v>0</v>
      </c>
      <c r="D41" s="259">
        <v>0</v>
      </c>
      <c r="E41" s="272">
        <f t="shared" si="2"/>
        <v>0</v>
      </c>
      <c r="F41" s="259">
        <v>0</v>
      </c>
      <c r="G41" s="273">
        <f t="shared" si="3"/>
        <v>0</v>
      </c>
    </row>
    <row r="42" spans="1:7" ht="12.75">
      <c r="A42" s="274" t="s">
        <v>183</v>
      </c>
      <c r="B42" s="751"/>
      <c r="C42" s="259">
        <v>0</v>
      </c>
      <c r="D42" s="259">
        <v>0</v>
      </c>
      <c r="E42" s="272">
        <f t="shared" si="2"/>
        <v>0</v>
      </c>
      <c r="F42" s="259">
        <v>0</v>
      </c>
      <c r="G42" s="273">
        <f t="shared" si="3"/>
        <v>0</v>
      </c>
    </row>
    <row r="43" spans="1:7" ht="12.75">
      <c r="A43" s="274" t="s">
        <v>184</v>
      </c>
      <c r="B43" s="751"/>
      <c r="C43" s="259">
        <v>0</v>
      </c>
      <c r="D43" s="259">
        <v>0</v>
      </c>
      <c r="E43" s="272">
        <f t="shared" si="2"/>
        <v>0</v>
      </c>
      <c r="F43" s="259">
        <v>0</v>
      </c>
      <c r="G43" s="273">
        <f t="shared" si="3"/>
        <v>0</v>
      </c>
    </row>
    <row r="44" spans="1:7" ht="12.75">
      <c r="A44" s="270" t="s">
        <v>64</v>
      </c>
      <c r="B44" s="751"/>
      <c r="C44" s="259">
        <v>0</v>
      </c>
      <c r="D44" s="259">
        <v>0</v>
      </c>
      <c r="E44" s="272">
        <f aca="true" t="shared" si="4" ref="E44:E56">+C44+D44</f>
        <v>0</v>
      </c>
      <c r="F44" s="259">
        <v>0</v>
      </c>
      <c r="G44" s="273">
        <f aca="true" t="shared" si="5" ref="G44:G56">+E44+F44</f>
        <v>0</v>
      </c>
    </row>
    <row r="45" spans="1:7" ht="12.75">
      <c r="A45" s="270" t="s">
        <v>65</v>
      </c>
      <c r="B45" s="751"/>
      <c r="C45" s="259">
        <v>0</v>
      </c>
      <c r="D45" s="259">
        <v>0</v>
      </c>
      <c r="E45" s="272">
        <f t="shared" si="4"/>
        <v>0</v>
      </c>
      <c r="F45" s="259">
        <v>0</v>
      </c>
      <c r="G45" s="273">
        <f t="shared" si="5"/>
        <v>0</v>
      </c>
    </row>
    <row r="46" spans="1:7" ht="12.75">
      <c r="A46" s="270" t="s">
        <v>66</v>
      </c>
      <c r="B46" s="751"/>
      <c r="C46" s="259">
        <v>0</v>
      </c>
      <c r="D46" s="259">
        <v>0</v>
      </c>
      <c r="E46" s="272">
        <f t="shared" si="4"/>
        <v>0</v>
      </c>
      <c r="F46" s="259">
        <v>0</v>
      </c>
      <c r="G46" s="273">
        <f t="shared" si="5"/>
        <v>0</v>
      </c>
    </row>
    <row r="47" spans="1:7" ht="12.75">
      <c r="A47" s="270" t="s">
        <v>1</v>
      </c>
      <c r="B47" s="751"/>
      <c r="C47" s="259">
        <v>0</v>
      </c>
      <c r="D47" s="259">
        <v>0</v>
      </c>
      <c r="E47" s="272">
        <f t="shared" si="4"/>
        <v>0</v>
      </c>
      <c r="F47" s="259">
        <v>0</v>
      </c>
      <c r="G47" s="273">
        <f t="shared" si="5"/>
        <v>0</v>
      </c>
    </row>
    <row r="48" spans="1:7" ht="12.75">
      <c r="A48" s="270" t="s">
        <v>67</v>
      </c>
      <c r="B48" s="751"/>
      <c r="C48" s="259">
        <v>0</v>
      </c>
      <c r="D48" s="259">
        <v>0</v>
      </c>
      <c r="E48" s="272">
        <f t="shared" si="4"/>
        <v>0</v>
      </c>
      <c r="F48" s="259">
        <v>0</v>
      </c>
      <c r="G48" s="273">
        <f t="shared" si="5"/>
        <v>0</v>
      </c>
    </row>
    <row r="49" spans="1:7" ht="12.75">
      <c r="A49" s="270" t="s">
        <v>68</v>
      </c>
      <c r="B49" s="751"/>
      <c r="C49" s="259">
        <v>0</v>
      </c>
      <c r="D49" s="259">
        <v>0</v>
      </c>
      <c r="E49" s="272">
        <f t="shared" si="4"/>
        <v>0</v>
      </c>
      <c r="F49" s="259">
        <v>0</v>
      </c>
      <c r="G49" s="273">
        <f t="shared" si="5"/>
        <v>0</v>
      </c>
    </row>
    <row r="50" spans="1:7" ht="12.75">
      <c r="A50" s="270" t="s">
        <v>136</v>
      </c>
      <c r="B50" s="751"/>
      <c r="C50" s="259">
        <v>0</v>
      </c>
      <c r="D50" s="259">
        <v>0</v>
      </c>
      <c r="E50" s="272">
        <f t="shared" si="4"/>
        <v>0</v>
      </c>
      <c r="F50" s="259">
        <v>0</v>
      </c>
      <c r="G50" s="273">
        <f t="shared" si="5"/>
        <v>0</v>
      </c>
    </row>
    <row r="51" spans="1:7" ht="12.75">
      <c r="A51" s="270" t="s">
        <v>69</v>
      </c>
      <c r="B51" s="751"/>
      <c r="C51" s="259">
        <v>0</v>
      </c>
      <c r="D51" s="259">
        <v>0</v>
      </c>
      <c r="E51" s="272">
        <f t="shared" si="4"/>
        <v>0</v>
      </c>
      <c r="F51" s="259">
        <v>0</v>
      </c>
      <c r="G51" s="273">
        <f t="shared" si="5"/>
        <v>0</v>
      </c>
    </row>
    <row r="52" spans="1:7" ht="12.75">
      <c r="A52" s="270" t="s">
        <v>2</v>
      </c>
      <c r="B52" s="751"/>
      <c r="C52" s="259">
        <v>0</v>
      </c>
      <c r="D52" s="259">
        <v>0</v>
      </c>
      <c r="E52" s="272">
        <f t="shared" si="4"/>
        <v>0</v>
      </c>
      <c r="F52" s="259">
        <v>0</v>
      </c>
      <c r="G52" s="273">
        <f t="shared" si="5"/>
        <v>0</v>
      </c>
    </row>
    <row r="53" spans="1:7" ht="12.75">
      <c r="A53" s="274" t="s">
        <v>440</v>
      </c>
      <c r="B53" s="751"/>
      <c r="C53" s="259">
        <v>0</v>
      </c>
      <c r="D53" s="259">
        <v>0</v>
      </c>
      <c r="E53" s="272">
        <f t="shared" si="4"/>
        <v>0</v>
      </c>
      <c r="F53" s="259">
        <v>0</v>
      </c>
      <c r="G53" s="273">
        <f t="shared" si="5"/>
        <v>0</v>
      </c>
    </row>
    <row r="54" spans="1:7" ht="12.75">
      <c r="A54" s="274" t="s">
        <v>186</v>
      </c>
      <c r="B54" s="751"/>
      <c r="C54" s="259">
        <v>0</v>
      </c>
      <c r="D54" s="259">
        <v>0</v>
      </c>
      <c r="E54" s="272">
        <f t="shared" si="4"/>
        <v>0</v>
      </c>
      <c r="F54" s="259">
        <v>0</v>
      </c>
      <c r="G54" s="273">
        <f t="shared" si="5"/>
        <v>0</v>
      </c>
    </row>
    <row r="55" spans="1:7" ht="12.75">
      <c r="A55" s="274" t="s">
        <v>187</v>
      </c>
      <c r="B55" s="751"/>
      <c r="C55" s="259">
        <v>0</v>
      </c>
      <c r="D55" s="259">
        <v>0</v>
      </c>
      <c r="E55" s="272">
        <f t="shared" si="4"/>
        <v>0</v>
      </c>
      <c r="F55" s="259">
        <v>0</v>
      </c>
      <c r="G55" s="273">
        <f t="shared" si="5"/>
        <v>0</v>
      </c>
    </row>
    <row r="56" spans="1:7" ht="12.75">
      <c r="A56" s="532" t="s">
        <v>185</v>
      </c>
      <c r="B56" s="751"/>
      <c r="C56" s="530">
        <v>0</v>
      </c>
      <c r="D56" s="530">
        <v>0</v>
      </c>
      <c r="E56" s="534">
        <f t="shared" si="4"/>
        <v>0</v>
      </c>
      <c r="F56" s="530">
        <v>0</v>
      </c>
      <c r="G56" s="535">
        <f t="shared" si="5"/>
        <v>0</v>
      </c>
    </row>
    <row r="57" spans="1:7" ht="12.75">
      <c r="A57" s="532" t="s">
        <v>541</v>
      </c>
      <c r="B57" s="751"/>
      <c r="C57" s="530">
        <v>0</v>
      </c>
      <c r="D57" s="530">
        <v>0</v>
      </c>
      <c r="E57" s="534">
        <f>+C57+D57</f>
        <v>0</v>
      </c>
      <c r="F57" s="530">
        <v>0</v>
      </c>
      <c r="G57" s="535">
        <f>+E57+F57</f>
        <v>0</v>
      </c>
    </row>
    <row r="58" spans="1:7" ht="13.5" thickBot="1">
      <c r="A58" s="275" t="s">
        <v>374</v>
      </c>
      <c r="B58" s="752"/>
      <c r="C58" s="531">
        <v>0</v>
      </c>
      <c r="D58" s="260">
        <v>0</v>
      </c>
      <c r="E58" s="277">
        <f>+C58+D58</f>
        <v>0</v>
      </c>
      <c r="F58" s="260">
        <v>0</v>
      </c>
      <c r="G58" s="278">
        <f>+E58+F58</f>
        <v>0</v>
      </c>
    </row>
    <row r="59" spans="1:7" ht="12.75">
      <c r="A59" s="249"/>
      <c r="B59" s="250"/>
      <c r="C59" s="556"/>
      <c r="D59" s="556"/>
      <c r="E59" s="556"/>
      <c r="F59" s="556"/>
      <c r="G59" s="556"/>
    </row>
    <row r="60" spans="1:7" s="281" customFormat="1" ht="12.75">
      <c r="A60" s="249" t="s">
        <v>3</v>
      </c>
      <c r="B60" s="250"/>
      <c r="C60" s="280">
        <f>SUM(C15:C58)</f>
        <v>0</v>
      </c>
      <c r="D60" s="280">
        <f>SUM(D15:D58)</f>
        <v>0</v>
      </c>
      <c r="E60" s="280">
        <f>SUM(E15:E58)</f>
        <v>0</v>
      </c>
      <c r="F60" s="280">
        <f>SUM(F15:F58)</f>
        <v>0</v>
      </c>
      <c r="G60" s="280">
        <f>SUM(G15:G58)</f>
        <v>0</v>
      </c>
    </row>
    <row r="61" spans="1:7" ht="13.5" thickBot="1">
      <c r="A61" s="252"/>
      <c r="B61" s="253"/>
      <c r="C61" s="230"/>
      <c r="D61" s="230"/>
      <c r="E61" s="230"/>
      <c r="F61" s="230"/>
      <c r="G61" s="231"/>
    </row>
    <row r="62" spans="1:7" s="257" customFormat="1" ht="12">
      <c r="A62" s="255"/>
      <c r="B62" s="255"/>
      <c r="C62" s="256"/>
      <c r="D62" s="256"/>
      <c r="E62" s="256"/>
      <c r="F62" s="256"/>
      <c r="G62" s="256"/>
    </row>
    <row r="63" s="257" customFormat="1" ht="12"/>
  </sheetData>
  <sheetProtection/>
  <mergeCells count="2">
    <mergeCell ref="A1:F1"/>
    <mergeCell ref="B15:B58"/>
  </mergeCells>
  <conditionalFormatting sqref="A1:IV14 A59:IV65536 A15:A58 C15:IV58">
    <cfRule type="expression" priority="2" dxfId="0" stopIfTrue="1">
      <formula>$H$1="gas"</formula>
    </cfRule>
  </conditionalFormatting>
  <conditionalFormatting sqref="B15">
    <cfRule type="expression" priority="1" dxfId="0" stopIfTrue="1">
      <formula>$I$1="gas"</formula>
    </cfRule>
  </conditionalFormatting>
  <dataValidations count="2">
    <dataValidation type="decimal" operator="greaterThanOrEqual" allowBlank="1" showInputMessage="1" showErrorMessage="1" errorTitle="Negatief bedrag" error="Gelieve een positieve waarde in te geven" sqref="C15:C58">
      <formula1>0</formula1>
    </dataValidation>
    <dataValidation type="decimal" operator="lessThanOrEqual" allowBlank="1" showInputMessage="1" showErrorMessage="1" errorTitle="Positief bedrag" error="Gelieve een negatief bedrag in te geven&#10;" sqref="F15:F58 D15:D58">
      <formula1>0</formula1>
    </dataValidation>
  </dataValidations>
  <printOptions/>
  <pageMargins left="0.7480314960629921" right="0.7480314960629921" top="0.984251968503937" bottom="0.984251968503937" header="0.5118110236220472" footer="0.5118110236220472"/>
  <pageSetup fitToHeight="3" fitToWidth="3" horizontalDpi="600" verticalDpi="600" orientation="landscape" paperSize="8"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Karel Vranken</dc:creator>
  <cp:keywords/>
  <dc:description/>
  <cp:lastModifiedBy>An-Sofie Bessemans</cp:lastModifiedBy>
  <cp:lastPrinted>2014-10-07T13:33:46Z</cp:lastPrinted>
  <dcterms:created xsi:type="dcterms:W3CDTF">2010-08-23T12:30:26Z</dcterms:created>
  <dcterms:modified xsi:type="dcterms:W3CDTF">2016-08-25T06:25:55Z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