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15" windowHeight="4635" activeTab="0"/>
  </bookViews>
  <sheets>
    <sheet name="LS" sheetId="1" r:id="rId1"/>
    <sheet name="26-1kV_AFN" sheetId="2" r:id="rId2"/>
    <sheet name="26-1kV_INJ" sheetId="3" r:id="rId3"/>
    <sheet name="TRH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DAT1">#REF!</definedName>
    <definedName name="________________DAT2">#REF!</definedName>
    <definedName name="________________DAT3">#REF!</definedName>
    <definedName name="________________DAT4">#REF!</definedName>
    <definedName name="_______________art2">'[2]Artikels'!$C:$K</definedName>
    <definedName name="_______________art99">'[3]Artikellijst'!$B:$AF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35">#REF!</definedName>
    <definedName name="_______________DAT36">#REF!</definedName>
    <definedName name="_______________DAT37">#REF!</definedName>
    <definedName name="_______________DAT38">#REF!</definedName>
    <definedName name="_______________DAT39">#REF!</definedName>
    <definedName name="_______________DAT4">#REF!</definedName>
    <definedName name="_______________DAT40">#REF!</definedName>
    <definedName name="_______________DAT41">#REF!</definedName>
    <definedName name="_______________DAT42">#REF!</definedName>
    <definedName name="_______________DAT43">#REF!</definedName>
    <definedName name="_______________DAT44">#REF!</definedName>
    <definedName name="_______________DAT45">#REF!</definedName>
    <definedName name="_______________DAT46">#REF!</definedName>
    <definedName name="_______________DAT47">#REF!</definedName>
    <definedName name="_______________DAT48">#REF!</definedName>
    <definedName name="_______________DAT49">#REF!</definedName>
    <definedName name="_______________DAT5">#REF!</definedName>
    <definedName name="_______________DAT50">#REF!</definedName>
    <definedName name="_______________DAT51">#REF!</definedName>
    <definedName name="_______________DAT52">#REF!</definedName>
    <definedName name="_______________DAT53">#REF!</definedName>
    <definedName name="_______________DAT54">#REF!</definedName>
    <definedName name="_______________DAT55">#REF!</definedName>
    <definedName name="_______________DAT56">#REF!</definedName>
    <definedName name="_______________DAT57">#REF!</definedName>
    <definedName name="_______________DAT58">#REF!</definedName>
    <definedName name="_______________DAT59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NE2">'[4]Berekening nettarief'!#REF!</definedName>
    <definedName name="_______________ne3">'[4]Berekening nettarief'!#REF!</definedName>
    <definedName name="_______________oms2">'[2]Artikels'!$D$2</definedName>
    <definedName name="______________art2">'[2]Artikels'!$C:$K</definedName>
    <definedName name="______________art99">'[3]Artikellijst'!$B:$AF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35">#REF!</definedName>
    <definedName name="______________DAT36">#REF!</definedName>
    <definedName name="______________DAT37">#REF!</definedName>
    <definedName name="______________DAT38">#REF!</definedName>
    <definedName name="______________DAT39">#REF!</definedName>
    <definedName name="______________DAT4">#REF!</definedName>
    <definedName name="______________DAT40">#REF!</definedName>
    <definedName name="______________DAT41">#REF!</definedName>
    <definedName name="______________DAT42">#REF!</definedName>
    <definedName name="______________DAT43">#REF!</definedName>
    <definedName name="______________DAT44">#REF!</definedName>
    <definedName name="______________DAT45">#REF!</definedName>
    <definedName name="______________DAT46">#REF!</definedName>
    <definedName name="______________DAT47">#REF!</definedName>
    <definedName name="______________DAT48">#REF!</definedName>
    <definedName name="______________DAT49">#REF!</definedName>
    <definedName name="______________DAT5">#REF!</definedName>
    <definedName name="______________DAT50">#REF!</definedName>
    <definedName name="______________DAT51">#REF!</definedName>
    <definedName name="______________DAT52">#REF!</definedName>
    <definedName name="______________DAT53">#REF!</definedName>
    <definedName name="______________DAT54">#REF!</definedName>
    <definedName name="______________DAT55">#REF!</definedName>
    <definedName name="______________DAT56">#REF!</definedName>
    <definedName name="______________DAT57">#REF!</definedName>
    <definedName name="______________DAT58">#REF!</definedName>
    <definedName name="______________DAT59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NE2">'[4]Berekening nettarief'!#REF!</definedName>
    <definedName name="______________ne3">'[4]Berekening nettarief'!#REF!</definedName>
    <definedName name="______________oms2">'[2]Artikels'!$D$2</definedName>
    <definedName name="_____________art2">'[2]Artikels'!$C:$K</definedName>
    <definedName name="_____________art99">'[3]Artikellijst'!$B:$AF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35">#REF!</definedName>
    <definedName name="_____________DAT36">#REF!</definedName>
    <definedName name="_____________DAT37">#REF!</definedName>
    <definedName name="_____________DAT38">#REF!</definedName>
    <definedName name="_____________DAT39">#REF!</definedName>
    <definedName name="_____________DAT4">#REF!</definedName>
    <definedName name="_____________DAT40">#REF!</definedName>
    <definedName name="_____________DAT41">#REF!</definedName>
    <definedName name="_____________DAT42">#REF!</definedName>
    <definedName name="_____________DAT43">#REF!</definedName>
    <definedName name="_____________DAT44">#REF!</definedName>
    <definedName name="_____________DAT45">#REF!</definedName>
    <definedName name="_____________DAT46">#REF!</definedName>
    <definedName name="_____________DAT47">#REF!</definedName>
    <definedName name="_____________DAT48">#REF!</definedName>
    <definedName name="_____________DAT49">#REF!</definedName>
    <definedName name="_____________DAT5">#REF!</definedName>
    <definedName name="_____________DAT50">#REF!</definedName>
    <definedName name="_____________DAT51">#REF!</definedName>
    <definedName name="_____________DAT52">#REF!</definedName>
    <definedName name="_____________DAT53">#REF!</definedName>
    <definedName name="_____________DAT54">#REF!</definedName>
    <definedName name="_____________DAT55">#REF!</definedName>
    <definedName name="_____________DAT56">#REF!</definedName>
    <definedName name="_____________DAT57">#REF!</definedName>
    <definedName name="_____________DAT58">#REF!</definedName>
    <definedName name="_____________DAT59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NE2">'[4]Berekening nettarief'!#REF!</definedName>
    <definedName name="_____________ne3">'[4]Berekening nettarief'!#REF!</definedName>
    <definedName name="_____________oms2">'[2]Artikels'!$D$2</definedName>
    <definedName name="____________art2">'[2]Artikels'!$C:$K</definedName>
    <definedName name="____________art99">'[3]Artikellijst'!$B:$AF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35">#REF!</definedName>
    <definedName name="____________DAT36">#REF!</definedName>
    <definedName name="____________DAT37">#REF!</definedName>
    <definedName name="____________DAT38">#REF!</definedName>
    <definedName name="____________DAT39">#REF!</definedName>
    <definedName name="____________DAT4">#REF!</definedName>
    <definedName name="____________DAT40">#REF!</definedName>
    <definedName name="____________DAT41">#REF!</definedName>
    <definedName name="____________DAT42">#REF!</definedName>
    <definedName name="____________DAT43">#REF!</definedName>
    <definedName name="____________DAT44">#REF!</definedName>
    <definedName name="____________DAT45">#REF!</definedName>
    <definedName name="____________DAT46">#REF!</definedName>
    <definedName name="____________DAT47">#REF!</definedName>
    <definedName name="____________DAT48">#REF!</definedName>
    <definedName name="____________DAT49">#REF!</definedName>
    <definedName name="____________DAT5">#REF!</definedName>
    <definedName name="____________DAT50">#REF!</definedName>
    <definedName name="____________DAT51">#REF!</definedName>
    <definedName name="____________DAT52">#REF!</definedName>
    <definedName name="____________DAT53">#REF!</definedName>
    <definedName name="____________DAT54">#REF!</definedName>
    <definedName name="____________DAT55">#REF!</definedName>
    <definedName name="____________DAT56">#REF!</definedName>
    <definedName name="____________DAT57">#REF!</definedName>
    <definedName name="____________DAT58">#REF!</definedName>
    <definedName name="____________DAT59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NE2">'[4]Berekening nettarief'!#REF!</definedName>
    <definedName name="____________ne3">'[4]Berekening nettarief'!#REF!</definedName>
    <definedName name="____________oms2">'[2]Artikels'!$D$2</definedName>
    <definedName name="___________art2">'[2]Artikels'!$C:$K</definedName>
    <definedName name="___________art99">'[3]Artikellijst'!$B:$AF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35">#REF!</definedName>
    <definedName name="___________DAT36">#REF!</definedName>
    <definedName name="___________DAT37">#REF!</definedName>
    <definedName name="___________DAT38">#REF!</definedName>
    <definedName name="___________DAT39">#REF!</definedName>
    <definedName name="___________DAT4">#REF!</definedName>
    <definedName name="___________DAT40">#REF!</definedName>
    <definedName name="___________DAT41">#REF!</definedName>
    <definedName name="___________DAT42">#REF!</definedName>
    <definedName name="___________DAT43">#REF!</definedName>
    <definedName name="___________DAT44">#REF!</definedName>
    <definedName name="___________DAT45">#REF!</definedName>
    <definedName name="___________DAT46">#REF!</definedName>
    <definedName name="___________DAT47">#REF!</definedName>
    <definedName name="___________DAT48">#REF!</definedName>
    <definedName name="___________DAT49">#REF!</definedName>
    <definedName name="___________DAT5">#REF!</definedName>
    <definedName name="___________DAT50">#REF!</definedName>
    <definedName name="___________DAT51">#REF!</definedName>
    <definedName name="___________DAT52">#REF!</definedName>
    <definedName name="___________DAT53">#REF!</definedName>
    <definedName name="___________DAT54">#REF!</definedName>
    <definedName name="___________DAT55">#REF!</definedName>
    <definedName name="___________DAT56">#REF!</definedName>
    <definedName name="___________DAT57">#REF!</definedName>
    <definedName name="___________DAT58">#REF!</definedName>
    <definedName name="___________DAT59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NE2">'[4]Berekening nettarief'!#REF!</definedName>
    <definedName name="___________ne3">'[4]Berekening nettarief'!#REF!</definedName>
    <definedName name="___________oms2">'[2]Artikels'!$D$2</definedName>
    <definedName name="__________art2">'[2]Artikels'!$C:$K</definedName>
    <definedName name="__________art99">'[3]Artikellijst'!$B:$AF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37">#REF!</definedName>
    <definedName name="__________DAT38">#REF!</definedName>
    <definedName name="__________DAT39">#REF!</definedName>
    <definedName name="__________DAT4">#REF!</definedName>
    <definedName name="__________DAT40">#REF!</definedName>
    <definedName name="__________DAT41">#REF!</definedName>
    <definedName name="__________DAT42">#REF!</definedName>
    <definedName name="__________DAT43">#REF!</definedName>
    <definedName name="__________DAT44">#REF!</definedName>
    <definedName name="__________DAT45">#REF!</definedName>
    <definedName name="__________DAT46">#REF!</definedName>
    <definedName name="__________DAT47">#REF!</definedName>
    <definedName name="__________DAT48">#REF!</definedName>
    <definedName name="__________DAT49">#REF!</definedName>
    <definedName name="__________DAT5">#REF!</definedName>
    <definedName name="__________DAT50">#REF!</definedName>
    <definedName name="__________DAT51">#REF!</definedName>
    <definedName name="__________DAT52">#REF!</definedName>
    <definedName name="__________DAT53">#REF!</definedName>
    <definedName name="__________DAT54">#REF!</definedName>
    <definedName name="__________DAT55">#REF!</definedName>
    <definedName name="__________DAT56">#REF!</definedName>
    <definedName name="__________DAT57">#REF!</definedName>
    <definedName name="__________DAT58">#REF!</definedName>
    <definedName name="__________DAT59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E2">'[4]Berekening nettarief'!#REF!</definedName>
    <definedName name="__________ne3">'[4]Berekening nettarief'!#REF!</definedName>
    <definedName name="__________oms2">'[2]Artikels'!$D$2</definedName>
    <definedName name="_________art2">'[2]Artikels'!$C:$K</definedName>
    <definedName name="_________art99">'[3]Artikellijst'!$B:$AF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37">#REF!</definedName>
    <definedName name="_________DAT38">#REF!</definedName>
    <definedName name="_________DAT39">#REF!</definedName>
    <definedName name="_________DAT4">#REF!</definedName>
    <definedName name="_________DAT40">#REF!</definedName>
    <definedName name="_________DAT41">#REF!</definedName>
    <definedName name="_________DAT42">#REF!</definedName>
    <definedName name="_________DAT43">#REF!</definedName>
    <definedName name="_________DAT44">#REF!</definedName>
    <definedName name="_________DAT45">#REF!</definedName>
    <definedName name="_________DAT46">#REF!</definedName>
    <definedName name="_________DAT47">#REF!</definedName>
    <definedName name="_________DAT48">#REF!</definedName>
    <definedName name="_________DAT49">#REF!</definedName>
    <definedName name="_________DAT5">#REF!</definedName>
    <definedName name="_________DAT50">#REF!</definedName>
    <definedName name="_________DAT51">#REF!</definedName>
    <definedName name="_________DAT52">#REF!</definedName>
    <definedName name="_________DAT53">#REF!</definedName>
    <definedName name="_________DAT54">#REF!</definedName>
    <definedName name="_________DAT55">#REF!</definedName>
    <definedName name="_________DAT56">#REF!</definedName>
    <definedName name="_________DAT57">#REF!</definedName>
    <definedName name="_________DAT58">#REF!</definedName>
    <definedName name="_________DAT59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NE2">'[4]Berekening nettarief'!#REF!</definedName>
    <definedName name="_________ne3">'[4]Berekening nettarief'!#REF!</definedName>
    <definedName name="_________oms2">'[2]Artikels'!$D$2</definedName>
    <definedName name="________art2">'[2]Artikels'!$C:$K</definedName>
    <definedName name="________art99">'[3]Artikellijst'!$B:$AF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37">#REF!</definedName>
    <definedName name="________DAT38">#REF!</definedName>
    <definedName name="________DAT39">#REF!</definedName>
    <definedName name="________DAT4">#REF!</definedName>
    <definedName name="________DAT40">#REF!</definedName>
    <definedName name="________DAT41">#REF!</definedName>
    <definedName name="________DAT42">#REF!</definedName>
    <definedName name="________DAT43">#REF!</definedName>
    <definedName name="________DAT44">#REF!</definedName>
    <definedName name="________DAT45">#REF!</definedName>
    <definedName name="________DAT46">#REF!</definedName>
    <definedName name="________DAT47">#REF!</definedName>
    <definedName name="________DAT48">#REF!</definedName>
    <definedName name="________DAT49">#REF!</definedName>
    <definedName name="________DAT5">#REF!</definedName>
    <definedName name="________DAT50">#REF!</definedName>
    <definedName name="________DAT51">#REF!</definedName>
    <definedName name="________DAT52">#REF!</definedName>
    <definedName name="________DAT53">#REF!</definedName>
    <definedName name="________DAT54">#REF!</definedName>
    <definedName name="________DAT55">#REF!</definedName>
    <definedName name="________DAT56">#REF!</definedName>
    <definedName name="________DAT57">#REF!</definedName>
    <definedName name="________DAT58">#REF!</definedName>
    <definedName name="________DAT59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NE2">'[4]Berekening nettarief'!#REF!</definedName>
    <definedName name="________ne3">'[4]Berekening nettarief'!#REF!</definedName>
    <definedName name="________oms2">'[2]Artikels'!$D$2</definedName>
    <definedName name="_______art2">'[2]Artikels'!$C:$K</definedName>
    <definedName name="_______art99">'[3]Artikellijst'!$B:$AF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37">#REF!</definedName>
    <definedName name="_______DAT38">#REF!</definedName>
    <definedName name="_______DAT39">#REF!</definedName>
    <definedName name="_______DAT4">#REF!</definedName>
    <definedName name="_______DAT40">#REF!</definedName>
    <definedName name="_______DAT41">#REF!</definedName>
    <definedName name="_______DAT42">#REF!</definedName>
    <definedName name="_______DAT43">#REF!</definedName>
    <definedName name="_______DAT44">#REF!</definedName>
    <definedName name="_______DAT45">#REF!</definedName>
    <definedName name="_______DAT46">#REF!</definedName>
    <definedName name="_______DAT47">#REF!</definedName>
    <definedName name="_______DAT48">#REF!</definedName>
    <definedName name="_______DAT49">#REF!</definedName>
    <definedName name="_______DAT5">#REF!</definedName>
    <definedName name="_______DAT50">#REF!</definedName>
    <definedName name="_______DAT51">#REF!</definedName>
    <definedName name="_______DAT52">#REF!</definedName>
    <definedName name="_______DAT53">#REF!</definedName>
    <definedName name="_______DAT54">#REF!</definedName>
    <definedName name="_______DAT55">#REF!</definedName>
    <definedName name="_______DAT56">#REF!</definedName>
    <definedName name="_______DAT57">#REF!</definedName>
    <definedName name="_______DAT58">#REF!</definedName>
    <definedName name="_______DAT59">#REF!</definedName>
    <definedName name="_______DAT6">#REF!</definedName>
    <definedName name="_______DAT7">#REF!</definedName>
    <definedName name="_______DAT8">#REF!</definedName>
    <definedName name="_______DAT9">#REF!</definedName>
    <definedName name="_______NE2">'[4]Berekening nettarief'!#REF!</definedName>
    <definedName name="_______ne3">'[4]Berekening nettarief'!#REF!</definedName>
    <definedName name="_______oms2">'[2]Artikels'!$D$2</definedName>
    <definedName name="______art2">'[2]Artikels'!$C:$K</definedName>
    <definedName name="______art99">'[3]Artikellijst'!$B:$AF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">#REF!</definedName>
    <definedName name="______DAT40">#REF!</definedName>
    <definedName name="______DAT41">#REF!</definedName>
    <definedName name="______DAT42">#REF!</definedName>
    <definedName name="______DAT43">#REF!</definedName>
    <definedName name="______DAT44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#REF!</definedName>
    <definedName name="______DAT7">#REF!</definedName>
    <definedName name="______DAT8">#REF!</definedName>
    <definedName name="______DAT9">#REF!</definedName>
    <definedName name="______NE2">'[4]Berekening nettarief'!#REF!</definedName>
    <definedName name="______ne3">'[4]Berekening nettarief'!#REF!</definedName>
    <definedName name="______oms2">'[2]Artikels'!$D$2</definedName>
    <definedName name="_____art2">'[2]Artikels'!$C:$K</definedName>
    <definedName name="_____art99">'[3]Artikellijst'!$B:$AF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49">#REF!</definedName>
    <definedName name="_____DAT5">#REF!</definedName>
    <definedName name="_____DAT50">#REF!</definedName>
    <definedName name="_____DAT51">#REF!</definedName>
    <definedName name="_____DAT52">#REF!</definedName>
    <definedName name="_____DAT53">#REF!</definedName>
    <definedName name="_____DAT54">#REF!</definedName>
    <definedName name="_____DAT55">#REF!</definedName>
    <definedName name="_____DAT56">#REF!</definedName>
    <definedName name="_____DAT57">#REF!</definedName>
    <definedName name="_____DAT58">#REF!</definedName>
    <definedName name="_____DAT59">#REF!</definedName>
    <definedName name="_____DAT6">#REF!</definedName>
    <definedName name="_____DAT7">#REF!</definedName>
    <definedName name="_____DAT8">#REF!</definedName>
    <definedName name="_____DAT9">#REF!</definedName>
    <definedName name="_____NE2">'[4]Berekening nettarief'!#REF!</definedName>
    <definedName name="_____ne3">'[4]Berekening nettarief'!#REF!</definedName>
    <definedName name="_____oms2">'[2]Artikels'!$D$2</definedName>
    <definedName name="____art2">'[2]Artikels'!$C:$K</definedName>
    <definedName name="____art99">'[3]Artikellijst'!$B:$AF</definedName>
    <definedName name="____NE2">'[4]Berekening nettarief'!#REF!</definedName>
    <definedName name="____ne3">'[4]Berekening nettarief'!#REF!</definedName>
    <definedName name="____oms2">'[2]Artikels'!$D$2</definedName>
    <definedName name="___art2">'[2]Artikels'!$C:$K</definedName>
    <definedName name="___art99">'[3]Artikellijst'!$B:$AF</definedName>
    <definedName name="___NE2">'[4]Berekening nettarief'!#REF!</definedName>
    <definedName name="___ne3">'[4]Berekening nettarief'!#REF!</definedName>
    <definedName name="___oms2">'[2]Artikels'!$D$2</definedName>
    <definedName name="__art2">'[2]Artikels'!$C:$K</definedName>
    <definedName name="__art99">'[3]Artikellijst'!$B:$AF</definedName>
    <definedName name="__NE2">'[4]Berekening nettarief'!#REF!</definedName>
    <definedName name="__ne3">'[4]Berekening nettarief'!#REF!</definedName>
    <definedName name="__oms2">'[2]Artikels'!$D$2</definedName>
    <definedName name="_art2">'[2]Artikels'!$C:$K</definedName>
    <definedName name="_art99">'[3]Artikellijst'!$B:$AF</definedName>
    <definedName name="_ne3">'[4]Berekening nettarief'!#REF!</definedName>
    <definedName name="_oms2">'[2]Artikels'!$D$2</definedName>
    <definedName name="act.">#REF!</definedName>
    <definedName name="Afschrijvingscodes">'[5]afsch %'!$G$1:$I$20</definedName>
    <definedName name="Aftakklem_LS">'[6]BASISPRIJZEN MATERIAAL'!$I$188</definedName>
    <definedName name="annuité">#REF!</definedName>
    <definedName name="ART">'[7]Artikellijst'!$B:$AF</definedName>
    <definedName name="ARTIK">'[8]Artikellijst'!$B:$AF</definedName>
    <definedName name="capital">#REF!</definedName>
    <definedName name="champdat">#REF!</definedName>
    <definedName name="chpens">#REF!</definedName>
    <definedName name="Codes">'[9]Codes des IM'!$B$2:$D$23</definedName>
    <definedName name="cot_ind">#REF!</definedName>
    <definedName name="cot_ind2">#REF!</definedName>
    <definedName name="cotind3">#REF!</definedName>
    <definedName name="CREG_AFSCHRIJVINGSCODES">'[5]afsch %'!$I$25:$M$64</definedName>
    <definedName name="croicotind3">#REF!</definedName>
    <definedName name="croiss_cind2">#REF!</definedName>
    <definedName name="croiss_cot">#REF!</definedName>
    <definedName name="datchpens">#REF!</definedName>
    <definedName name="datf1">#REF!</definedName>
    <definedName name="datf1b">#REF!</definedName>
    <definedName name="datf2">#REF!</definedName>
    <definedName name="datfincotind">#REF!</definedName>
    <definedName name="debcotind">#REF!</definedName>
    <definedName name="DEFINITIE_BA">'[5]afsch %'!$A$1:$C$47</definedName>
    <definedName name="dur_cot1">#REF!</definedName>
    <definedName name="dur_cotind">#REF!</definedName>
    <definedName name="duree">#REF!</definedName>
    <definedName name="eh">'[7]Artikellijst'!$D$5</definedName>
    <definedName name="excl_infrax">'[10]Artikellijst'!$E$5</definedName>
    <definedName name="Forfaitair_feeder">75000</definedName>
    <definedName name="frais">#REF!</definedName>
    <definedName name="Hangslot">'[6]BASISPRIJZEN MATERIAAL'!$I$138</definedName>
    <definedName name="index2004">'[11]Bijlage tarieven aansluiting'!$T$9</definedName>
    <definedName name="index3">'[11]Bijlage tarieven aansluiting'!$T$9</definedName>
    <definedName name="jaar">'[7]Artikellijst'!$B$4</definedName>
    <definedName name="jr">'[7]Artikellijst'!#REF!</definedName>
    <definedName name="Kabelschoen_HS">'[6]BASISPRIJZEN MATERIAAL'!$I$201</definedName>
    <definedName name="Kabelschoen_LS">'[6]BASISPRIJZEN MATERIAAL'!$I$198</definedName>
    <definedName name="Kit_kunststof_AL">'[6]BASISPRIJZEN MATERIAAL'!$I$190</definedName>
    <definedName name="Kit_kunststof_papierlood">'[6]BASISPRIJZEN MATERIAAL'!$I$191</definedName>
    <definedName name="Kit_papierlood">'[6]BASISPRIJZEN MATERIAAL'!$I$189</definedName>
    <definedName name="Klein_materiaal_10">10</definedName>
    <definedName name="Klein_materiaal_100">100</definedName>
    <definedName name="Klein_materiaal_25">25</definedName>
    <definedName name="Legende">#REF!</definedName>
    <definedName name="Ne">'[4]Berekening nettarief'!#REF!</definedName>
    <definedName name="nom">#REF!,#REF!,#REF!</definedName>
    <definedName name="oms">'[7]Artikellijst'!$C$5</definedName>
    <definedName name="oud">'[7]Artikellijst'!$B:$AF</definedName>
    <definedName name="pens.">#REF!</definedName>
    <definedName name="Plaat_postnummer_telefoon">'[6]BASISPRIJZEN MATERIAAL'!$I$160</definedName>
    <definedName name="rend">#REF!</definedName>
    <definedName name="saut">#REF!</definedName>
    <definedName name="Sleutelkastje">'[6]BASISPRIJZEN MATERIAAL'!$I$159</definedName>
    <definedName name="Slot_voor_sleutelkastje">'[6]BASISPRIJZEN MATERIAAL'!$I$158</definedName>
    <definedName name="stcoti1">#REF!</definedName>
    <definedName name="tcot1">#REF!</definedName>
    <definedName name="tcot2">#REF!</definedName>
    <definedName name="tcot3">#REF!</definedName>
    <definedName name="tcroiss1">#REF!</definedName>
    <definedName name="tcroiss2">#REF!</definedName>
    <definedName name="tcroiss3">#REF!</definedName>
    <definedName name="Terminal_kunststof">'[6]BASISPRIJZEN MATERIAAL'!$I$195</definedName>
    <definedName name="Terminal_LS">'[6]BASISPRIJZEN MATERIAAL'!$I$200</definedName>
    <definedName name="TEST0">#REF!</definedName>
    <definedName name="titreprincipal">#REF!</definedName>
    <definedName name="Traduction1">'[9]Codes des IM'!$A$28:$D$1853</definedName>
    <definedName name="UTILDEF">'[12]UTILDEF'!#REF!</definedName>
    <definedName name="valini">#REF!</definedName>
    <definedName name="Verbinder_kunststof_M4">'[6]BASISPRIJZEN MATERIAAL'!$I$192</definedName>
    <definedName name="Verbinder_kunststof_papierlood_M3">'[6]BASISPRIJZEN MATERIAAL'!$I$192</definedName>
    <definedName name="Verbinder_papierlood_M3">'[6]BASISPRIJZEN MATERIAAL'!$I$192</definedName>
    <definedName name="verdeelsl_elek">'[13]detail per act'!$B$3</definedName>
    <definedName name="verdeelsl_gas">'[13]detail per act'!$B$4</definedName>
    <definedName name="VertaaltabelCREG">'[5]vertaaltabel CREG'!$B:$F</definedName>
    <definedName name="Wikkeldoos_LS">'[6]BASISPRIJZEN MATERIAAL'!$I$199</definedName>
  </definedNames>
  <calcPr fullCalcOnLoad="1"/>
</workbook>
</file>

<file path=xl/sharedStrings.xml><?xml version="1.0" encoding="utf-8"?>
<sst xmlns="http://schemas.openxmlformats.org/spreadsheetml/2006/main" count="812" uniqueCount="156">
  <si>
    <t xml:space="preserve">TYPEKLANTEN EUROSTAT </t>
  </si>
  <si>
    <t>Da</t>
  </si>
  <si>
    <t>Db</t>
  </si>
  <si>
    <t>Dc</t>
  </si>
  <si>
    <t>Dc1</t>
  </si>
  <si>
    <t>Dd</t>
  </si>
  <si>
    <t>De</t>
  </si>
  <si>
    <t>TARIEF LS</t>
  </si>
  <si>
    <t>Gegevens</t>
  </si>
  <si>
    <t>kWh dag</t>
  </si>
  <si>
    <t>kWh nacht</t>
  </si>
  <si>
    <t>kWh zuiver nacht</t>
  </si>
  <si>
    <t>kWh totaal nacht</t>
  </si>
  <si>
    <t>kWh totaal</t>
  </si>
  <si>
    <t>kW</t>
  </si>
  <si>
    <t>1.</t>
  </si>
  <si>
    <t>Tarief gebruik van het net</t>
  </si>
  <si>
    <t>1.1.</t>
  </si>
  <si>
    <t>Tarief onderschreven en bijkomend vermogen</t>
  </si>
  <si>
    <t>éénheidsprijs EUR /kWh</t>
  </si>
  <si>
    <t>kWh</t>
  </si>
  <si>
    <t>totaal EUR kWh dag</t>
  </si>
  <si>
    <t>éénheidsprijs EUR/kWh</t>
  </si>
  <si>
    <t>1.2.</t>
  </si>
  <si>
    <t>Tarief systeemdiensten</t>
  </si>
  <si>
    <t>eenheidsprijs EUR/kWh</t>
  </si>
  <si>
    <t>totaal kwh</t>
  </si>
  <si>
    <t>totaal EUR</t>
  </si>
  <si>
    <t>1.3.</t>
  </si>
  <si>
    <t>Tarief meet-en telactiviteit / metering</t>
  </si>
  <si>
    <t>eenheidsprijs/kWh in EUR/kWh</t>
  </si>
  <si>
    <t>totaal kWh</t>
  </si>
  <si>
    <t>2.</t>
  </si>
  <si>
    <t>Tarief openbare dienstverplichtingen</t>
  </si>
  <si>
    <t>3.</t>
  </si>
  <si>
    <t>Tarief ondersteunende diensten</t>
  </si>
  <si>
    <t>3.1.</t>
  </si>
  <si>
    <t>Tarief netverliezen</t>
  </si>
  <si>
    <t xml:space="preserve">4. </t>
  </si>
  <si>
    <t>Toeslagen</t>
  </si>
  <si>
    <t>TRANSPORT</t>
  </si>
  <si>
    <t>Totaal</t>
  </si>
  <si>
    <t xml:space="preserve">5. </t>
  </si>
  <si>
    <t>Aanvullend capaciteitstarief voor prosumenten met terugdraaiende teller</t>
  </si>
  <si>
    <t>eenheidsprijs EUR/kVA</t>
  </si>
  <si>
    <t>Totaal tarief gebruik van het net</t>
  </si>
  <si>
    <t>Eenheidsprijs</t>
  </si>
  <si>
    <t>Ia</t>
  </si>
  <si>
    <t>Ib</t>
  </si>
  <si>
    <t>Ic</t>
  </si>
  <si>
    <t>Id</t>
  </si>
  <si>
    <t>Ie</t>
  </si>
  <si>
    <t>If</t>
  </si>
  <si>
    <t>Ig1</t>
  </si>
  <si>
    <t>Ig2</t>
  </si>
  <si>
    <t>kWh normale uren</t>
  </si>
  <si>
    <t>kWh stille uren</t>
  </si>
  <si>
    <t>kWh totaal stille uren</t>
  </si>
  <si>
    <t>kW maandpiek</t>
  </si>
  <si>
    <t>kW maand nu</t>
  </si>
  <si>
    <t>kW maand su</t>
  </si>
  <si>
    <t>benuttiging totaal</t>
  </si>
  <si>
    <t>benuttiging nu</t>
  </si>
  <si>
    <t>benuttiging su</t>
  </si>
  <si>
    <t>kW jaarpiek nu</t>
  </si>
  <si>
    <t>kW jaarpiek su</t>
  </si>
  <si>
    <t>kVarh</t>
  </si>
  <si>
    <t>reactieve energie</t>
  </si>
  <si>
    <t>formule</t>
  </si>
  <si>
    <t>[X * afvlakkingscoefficiënt] * euro/kW</t>
  </si>
  <si>
    <t>+ Y euro/kWmnu*Umnu</t>
  </si>
  <si>
    <t>+ Z euro/kWmsu*Umsu</t>
  </si>
  <si>
    <t>X =</t>
  </si>
  <si>
    <t>X/12 =</t>
  </si>
  <si>
    <t>E1 =</t>
  </si>
  <si>
    <t>Y =</t>
  </si>
  <si>
    <t>Z =</t>
  </si>
  <si>
    <t>max</t>
  </si>
  <si>
    <t>kW term</t>
  </si>
  <si>
    <t>kW max dag nu</t>
  </si>
  <si>
    <t>kW max nacht su</t>
  </si>
  <si>
    <t>kW max facturatie</t>
  </si>
  <si>
    <t>E1</t>
  </si>
  <si>
    <t>E1 * kW</t>
  </si>
  <si>
    <t>totaal euro kW term</t>
  </si>
  <si>
    <t>kWmnu*Umnu term</t>
  </si>
  <si>
    <t>kWmnu*Umnu</t>
  </si>
  <si>
    <t>totaal euro kWmnu*Umnu term</t>
  </si>
  <si>
    <t>controle op maximumterm</t>
  </si>
  <si>
    <t>totaal</t>
  </si>
  <si>
    <t>kWh nu</t>
  </si>
  <si>
    <t>eenheidsprijs/kWh</t>
  </si>
  <si>
    <t>maxprijs</t>
  </si>
  <si>
    <t>toe te passen voor kW term + kWmnu*Umnu term</t>
  </si>
  <si>
    <t>kWmsu*Umsu term</t>
  </si>
  <si>
    <t>kWmsu*Umsu</t>
  </si>
  <si>
    <t>totaal euro kWhmsu*Umsu term</t>
  </si>
  <si>
    <t>totaal EUR onderschreven vermogen</t>
  </si>
  <si>
    <t>Tarief meet-en telactiviteit</t>
  </si>
  <si>
    <t>jaarprijs meting</t>
  </si>
  <si>
    <t>aantal dagen op jaarbasis</t>
  </si>
  <si>
    <t>3.2.</t>
  </si>
  <si>
    <t>Tarief reactieve energie</t>
  </si>
  <si>
    <t>Bepaling recht op een forfaitaire afname</t>
  </si>
  <si>
    <t>totaal kVarh</t>
  </si>
  <si>
    <t>recht op forfaitaire afname =</t>
  </si>
  <si>
    <t>48,4 % van totale kWh</t>
  </si>
  <si>
    <t>Tarief voor overschrijding reactieve energie</t>
  </si>
  <si>
    <t>kVarh &gt; 0,484 * kWh totaal</t>
  </si>
  <si>
    <t>eenheidsprijs / kVarh</t>
  </si>
  <si>
    <t>totaal euro voor kVarh</t>
  </si>
  <si>
    <t>3.3.</t>
  </si>
  <si>
    <t>Tarief niet aanvaard programma</t>
  </si>
  <si>
    <t>Toeslagen: Federale bijdrage</t>
  </si>
  <si>
    <t>Totaal distributienettarief</t>
  </si>
  <si>
    <t>Onderschreven vermogen</t>
  </si>
  <si>
    <t>Factor</t>
  </si>
  <si>
    <t>EUR/kW</t>
  </si>
  <si>
    <t>EUR (A)</t>
  </si>
  <si>
    <t>Systeembeheer</t>
  </si>
  <si>
    <t>Ondersteunende diensten</t>
  </si>
  <si>
    <t>Andere tarifaire posten</t>
  </si>
  <si>
    <t>Financiering maatregelen  REG</t>
  </si>
  <si>
    <t>EUR/kWh</t>
  </si>
  <si>
    <t>EUR (B)</t>
  </si>
  <si>
    <t>Totaal TRANSPORT</t>
  </si>
  <si>
    <t>EUR (A + B)</t>
  </si>
  <si>
    <t>EUR/kWh MAX</t>
  </si>
  <si>
    <t>EUR - Na  afvlakking</t>
  </si>
  <si>
    <t>Federale bijdrage + toeslag groene stroomcert.</t>
  </si>
  <si>
    <t>Fin.aansl. offshore windturbineparken</t>
  </si>
  <si>
    <t>EUR (C)</t>
  </si>
  <si>
    <t>TRANSPORT TOTAAL</t>
  </si>
  <si>
    <t>[X * E1] * euro/kW</t>
  </si>
  <si>
    <t>MMR</t>
  </si>
  <si>
    <t>AMR</t>
  </si>
  <si>
    <t>TYPEKLANTEN EUROSTAT</t>
  </si>
  <si>
    <t>Ih1</t>
  </si>
  <si>
    <t>Ih2</t>
  </si>
  <si>
    <t>Ii1</t>
  </si>
  <si>
    <t>Ii2</t>
  </si>
  <si>
    <t>[X * afvlakkingscoefficiënt] euro/kW</t>
  </si>
  <si>
    <t>afvlakkingscoefficiënt =</t>
  </si>
  <si>
    <t xml:space="preserve">afvlakkingscoefficiënt </t>
  </si>
  <si>
    <t>afvlakkingscoefficiënt * kW</t>
  </si>
  <si>
    <t>totaal EUR kW term</t>
  </si>
  <si>
    <t>jaarprijs AMR meting</t>
  </si>
  <si>
    <t>32,9 % van totale kWh</t>
  </si>
  <si>
    <t>kVarh &gt; 0,329 * kWh totaal</t>
  </si>
  <si>
    <t>eenheidsprijs EUR/kVarh</t>
  </si>
  <si>
    <t>totaal EUR voor kVarh</t>
  </si>
  <si>
    <t>Totaal TRANSPORT voor afvlakking</t>
  </si>
  <si>
    <t>Boekjaar:</t>
  </si>
  <si>
    <t>Distributienetbeheerder:</t>
  </si>
  <si>
    <t>totaal kW</t>
  </si>
  <si>
    <t xml:space="preserve">Totaal distributienettarief 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</si>
</sst>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0000"/>
    <numFmt numFmtId="174" formatCode="#,##0.0000"/>
    <numFmt numFmtId="175" formatCode="0.000000"/>
    <numFmt numFmtId="176" formatCode="#.##000"/>
    <numFmt numFmtId="177" formatCode="#.##0,"/>
    <numFmt numFmtId="178" formatCode="\$#,#00"/>
    <numFmt numFmtId="179" formatCode="\$#,"/>
    <numFmt numFmtId="180" formatCode="#,#00"/>
    <numFmt numFmtId="181" formatCode="_-* #,##0.000\ _€_-;\-* #,##0.000\ _€_-;_-* &quot;-&quot;??\ _€_-;_-@_-"/>
    <numFmt numFmtId="182" formatCode="&quot;€&quot;\ #,##0.00_);\(&quot;€&quot;\ #,##0.00\)"/>
    <numFmt numFmtId="183" formatCode="0.0%"/>
    <numFmt numFmtId="184" formatCode="%#,#00"/>
    <numFmt numFmtId="185" formatCode="#,##0.00000"/>
    <numFmt numFmtId="186" formatCode="#,##0.000"/>
    <numFmt numFmtId="187" formatCode="#,##0.0000000000"/>
    <numFmt numFmtId="188" formatCode="0.0000000"/>
    <numFmt numFmtId="189" formatCode="0.000000000"/>
    <numFmt numFmtId="190" formatCode="#,##0.0000000"/>
    <numFmt numFmtId="191" formatCode="0.00000000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"/>
      <color indexed="8"/>
      <name val="Courier"/>
      <family val="3"/>
    </font>
    <font>
      <sz val="9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2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9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2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176" fontId="16" fillId="0" borderId="0">
      <alignment/>
      <protection locked="0"/>
    </xf>
    <xf numFmtId="177" fontId="16" fillId="0" borderId="0">
      <alignment/>
      <protection locked="0"/>
    </xf>
    <xf numFmtId="0" fontId="68" fillId="27" borderId="2" applyNumberFormat="0" applyAlignment="0" applyProtection="0"/>
    <xf numFmtId="178" fontId="16" fillId="0" borderId="0">
      <alignment/>
      <protection locked="0"/>
    </xf>
    <xf numFmtId="179" fontId="16" fillId="0" borderId="0">
      <alignment/>
      <protection locked="0"/>
    </xf>
    <xf numFmtId="0" fontId="16" fillId="0" borderId="0">
      <alignment/>
      <protection locked="0"/>
    </xf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80" fontId="16" fillId="0" borderId="0">
      <alignment/>
      <protection locked="0"/>
    </xf>
    <xf numFmtId="0" fontId="69" fillId="0" borderId="3" applyNumberFormat="0" applyFill="0" applyAlignment="0" applyProtection="0"/>
    <xf numFmtId="0" fontId="70" fillId="28" borderId="0" applyNumberFormat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71" fillId="29" borderId="1" applyNumberFormat="0" applyAlignment="0" applyProtection="0"/>
    <xf numFmtId="171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65" fillId="31" borderId="7" applyNumberFormat="0" applyFont="0" applyAlignment="0" applyProtection="0"/>
    <xf numFmtId="0" fontId="22" fillId="0" borderId="0">
      <alignment/>
      <protection/>
    </xf>
    <xf numFmtId="0" fontId="77" fillId="32" borderId="0" applyNumberFormat="0" applyBorder="0" applyAlignment="0" applyProtection="0"/>
    <xf numFmtId="184" fontId="16" fillId="0" borderId="0">
      <alignment/>
      <protection locked="0"/>
    </xf>
    <xf numFmtId="9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3" fillId="33" borderId="8" applyNumberFormat="0" applyProtection="0">
      <alignment vertical="center"/>
    </xf>
    <xf numFmtId="4" fontId="24" fillId="33" borderId="8" applyNumberFormat="0" applyProtection="0">
      <alignment vertical="center"/>
    </xf>
    <xf numFmtId="4" fontId="23" fillId="33" borderId="8" applyNumberFormat="0" applyProtection="0">
      <alignment horizontal="left" vertical="center" indent="1"/>
    </xf>
    <xf numFmtId="0" fontId="23" fillId="33" borderId="8" applyNumberFormat="0" applyProtection="0">
      <alignment horizontal="left" vertical="top" indent="1"/>
    </xf>
    <xf numFmtId="4" fontId="23" fillId="34" borderId="0" applyNumberFormat="0" applyProtection="0">
      <alignment horizontal="left" vertical="center" indent="1"/>
    </xf>
    <xf numFmtId="4" fontId="21" fillId="35" borderId="8" applyNumberFormat="0" applyProtection="0">
      <alignment horizontal="right" vertical="center"/>
    </xf>
    <xf numFmtId="4" fontId="21" fillId="36" borderId="8" applyNumberFormat="0" applyProtection="0">
      <alignment horizontal="right" vertical="center"/>
    </xf>
    <xf numFmtId="4" fontId="21" fillId="37" borderId="8" applyNumberFormat="0" applyProtection="0">
      <alignment horizontal="right" vertical="center"/>
    </xf>
    <xf numFmtId="4" fontId="21" fillId="38" borderId="8" applyNumberFormat="0" applyProtection="0">
      <alignment horizontal="right" vertical="center"/>
    </xf>
    <xf numFmtId="4" fontId="21" fillId="39" borderId="8" applyNumberFormat="0" applyProtection="0">
      <alignment horizontal="right" vertical="center"/>
    </xf>
    <xf numFmtId="4" fontId="21" fillId="40" borderId="8" applyNumberFormat="0" applyProtection="0">
      <alignment horizontal="right" vertical="center"/>
    </xf>
    <xf numFmtId="4" fontId="21" fillId="41" borderId="8" applyNumberFormat="0" applyProtection="0">
      <alignment horizontal="right" vertical="center"/>
    </xf>
    <xf numFmtId="4" fontId="21" fillId="42" borderId="8" applyNumberFormat="0" applyProtection="0">
      <alignment horizontal="right" vertical="center"/>
    </xf>
    <xf numFmtId="4" fontId="21" fillId="43" borderId="8" applyNumberFormat="0" applyProtection="0">
      <alignment horizontal="right" vertical="center"/>
    </xf>
    <xf numFmtId="4" fontId="23" fillId="44" borderId="9" applyNumberFormat="0" applyProtection="0">
      <alignment horizontal="left" vertical="center" indent="1"/>
    </xf>
    <xf numFmtId="4" fontId="21" fillId="45" borderId="0" applyNumberFormat="0" applyProtection="0">
      <alignment horizontal="left" vertical="center" indent="1"/>
    </xf>
    <xf numFmtId="4" fontId="25" fillId="46" borderId="0" applyNumberFormat="0" applyProtection="0">
      <alignment horizontal="left" vertical="center" indent="1"/>
    </xf>
    <xf numFmtId="4" fontId="21" fillId="34" borderId="8" applyNumberFormat="0" applyProtection="0">
      <alignment horizontal="right" vertical="center"/>
    </xf>
    <xf numFmtId="4" fontId="21" fillId="45" borderId="0" applyNumberFormat="0" applyProtection="0">
      <alignment horizontal="left" vertical="center" indent="1"/>
    </xf>
    <xf numFmtId="4" fontId="21" fillId="34" borderId="0" applyNumberFormat="0" applyProtection="0">
      <alignment horizontal="left" vertical="center" indent="1"/>
    </xf>
    <xf numFmtId="0" fontId="0" fillId="46" borderId="8" applyNumberFormat="0" applyProtection="0">
      <alignment horizontal="left" vertical="center" indent="1"/>
    </xf>
    <xf numFmtId="0" fontId="0" fillId="46" borderId="8" applyNumberFormat="0" applyProtection="0">
      <alignment horizontal="left" vertical="top" indent="1"/>
    </xf>
    <xf numFmtId="0" fontId="0" fillId="34" borderId="8" applyNumberFormat="0" applyProtection="0">
      <alignment horizontal="left" vertical="center" indent="1"/>
    </xf>
    <xf numFmtId="0" fontId="0" fillId="34" borderId="8" applyNumberFormat="0" applyProtection="0">
      <alignment horizontal="left" vertical="top" indent="1"/>
    </xf>
    <xf numFmtId="0" fontId="0" fillId="47" borderId="8" applyNumberFormat="0" applyProtection="0">
      <alignment horizontal="left" vertical="center" indent="1"/>
    </xf>
    <xf numFmtId="0" fontId="0" fillId="47" borderId="8" applyNumberFormat="0" applyProtection="0">
      <alignment horizontal="left" vertical="top" indent="1"/>
    </xf>
    <xf numFmtId="0" fontId="0" fillId="45" borderId="8" applyNumberFormat="0" applyProtection="0">
      <alignment horizontal="left" vertical="center" indent="1"/>
    </xf>
    <xf numFmtId="0" fontId="0" fillId="45" borderId="8" applyNumberFormat="0" applyProtection="0">
      <alignment horizontal="left" vertical="top" indent="1"/>
    </xf>
    <xf numFmtId="4" fontId="21" fillId="48" borderId="8" applyNumberFormat="0" applyProtection="0">
      <alignment vertical="center"/>
    </xf>
    <xf numFmtId="4" fontId="26" fillId="48" borderId="8" applyNumberFormat="0" applyProtection="0">
      <alignment vertical="center"/>
    </xf>
    <xf numFmtId="4" fontId="21" fillId="48" borderId="8" applyNumberFormat="0" applyProtection="0">
      <alignment horizontal="left" vertical="center" indent="1"/>
    </xf>
    <xf numFmtId="0" fontId="21" fillId="48" borderId="8" applyNumberFormat="0" applyProtection="0">
      <alignment horizontal="left" vertical="top" indent="1"/>
    </xf>
    <xf numFmtId="4" fontId="21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1" fillId="34" borderId="8" applyNumberFormat="0" applyProtection="0">
      <alignment horizontal="left" vertical="center" indent="1"/>
    </xf>
    <xf numFmtId="0" fontId="21" fillId="34" borderId="8" applyNumberFormat="0" applyProtection="0">
      <alignment horizontal="left" vertical="top" indent="1"/>
    </xf>
    <xf numFmtId="4" fontId="27" fillId="49" borderId="0" applyNumberFormat="0" applyProtection="0">
      <alignment horizontal="left" vertical="center" indent="1"/>
    </xf>
    <xf numFmtId="4" fontId="9" fillId="45" borderId="8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16" fillId="0" borderId="11">
      <alignment/>
      <protection locked="0"/>
    </xf>
    <xf numFmtId="0" fontId="80" fillId="26" borderId="12" applyNumberFormat="0" applyAlignment="0" applyProtection="0"/>
    <xf numFmtId="170" fontId="65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8" fillId="50" borderId="13">
      <alignment/>
      <protection/>
    </xf>
  </cellStyleXfs>
  <cellXfs count="440">
    <xf numFmtId="0" fontId="0" fillId="0" borderId="0" xfId="0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0" borderId="1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72" fontId="0" fillId="0" borderId="14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73" fontId="11" fillId="0" borderId="0" xfId="0" applyNumberFormat="1" applyFont="1" applyFill="1" applyBorder="1" applyAlignment="1">
      <alignment horizontal="left"/>
    </xf>
    <xf numFmtId="17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4" fontId="14" fillId="0" borderId="14" xfId="0" applyNumberFormat="1" applyFont="1" applyFill="1" applyBorder="1" applyAlignment="1">
      <alignment/>
    </xf>
    <xf numFmtId="174" fontId="14" fillId="0" borderId="0" xfId="0" applyNumberFormat="1" applyFont="1" applyFill="1" applyBorder="1" applyAlignment="1">
      <alignment/>
    </xf>
    <xf numFmtId="174" fontId="14" fillId="0" borderId="15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173" fontId="10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173" fontId="0" fillId="0" borderId="0" xfId="0" applyNumberFormat="1" applyFont="1" applyFill="1" applyBorder="1" applyAlignment="1">
      <alignment horizontal="right"/>
    </xf>
    <xf numFmtId="173" fontId="0" fillId="0" borderId="15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15" fillId="0" borderId="14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9" fontId="0" fillId="0" borderId="16" xfId="98" applyFill="1" applyBorder="1" applyAlignment="1">
      <alignment/>
    </xf>
    <xf numFmtId="9" fontId="0" fillId="0" borderId="17" xfId="98" applyFill="1" applyBorder="1" applyAlignment="1">
      <alignment/>
    </xf>
    <xf numFmtId="9" fontId="0" fillId="0" borderId="18" xfId="98" applyFill="1" applyBorder="1" applyAlignment="1">
      <alignment/>
    </xf>
    <xf numFmtId="9" fontId="0" fillId="0" borderId="0" xfId="98" applyFont="1" applyFill="1" applyAlignment="1">
      <alignment/>
    </xf>
    <xf numFmtId="9" fontId="0" fillId="0" borderId="0" xfId="98" applyFont="1" applyFill="1" applyAlignment="1">
      <alignment horizontal="right"/>
    </xf>
    <xf numFmtId="0" fontId="15" fillId="0" borderId="20" xfId="0" applyFont="1" applyFill="1" applyBorder="1" applyAlignment="1">
      <alignment/>
    </xf>
    <xf numFmtId="0" fontId="0" fillId="0" borderId="20" xfId="0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4" fontId="15" fillId="0" borderId="16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0" fontId="0" fillId="0" borderId="0" xfId="166" applyFont="1" applyFill="1">
      <alignment/>
      <protection/>
    </xf>
    <xf numFmtId="0" fontId="7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51" borderId="0" xfId="0" applyFill="1" applyAlignment="1">
      <alignment/>
    </xf>
    <xf numFmtId="173" fontId="0" fillId="52" borderId="0" xfId="0" applyNumberFormat="1" applyFont="1" applyFill="1" applyBorder="1" applyAlignment="1">
      <alignment horizontal="right"/>
    </xf>
    <xf numFmtId="3" fontId="0" fillId="52" borderId="14" xfId="0" applyNumberFormat="1" applyFont="1" applyFill="1" applyBorder="1" applyAlignment="1">
      <alignment horizontal="right"/>
    </xf>
    <xf numFmtId="3" fontId="0" fillId="52" borderId="0" xfId="0" applyNumberFormat="1" applyFont="1" applyFill="1" applyBorder="1" applyAlignment="1">
      <alignment horizontal="right"/>
    </xf>
    <xf numFmtId="3" fontId="0" fillId="52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53" borderId="0" xfId="0" applyFill="1" applyAlignment="1">
      <alignment/>
    </xf>
    <xf numFmtId="0" fontId="2" fillId="51" borderId="0" xfId="191" applyFont="1" applyFill="1" applyProtection="1">
      <alignment/>
      <protection hidden="1"/>
    </xf>
    <xf numFmtId="0" fontId="3" fillId="51" borderId="0" xfId="0" applyFont="1" applyFill="1" applyAlignment="1">
      <alignment/>
    </xf>
    <xf numFmtId="0" fontId="4" fillId="51" borderId="0" xfId="191" applyFont="1" applyFill="1" applyProtection="1">
      <alignment/>
      <protection hidden="1"/>
    </xf>
    <xf numFmtId="0" fontId="5" fillId="51" borderId="0" xfId="0" applyFont="1" applyFill="1" applyAlignment="1">
      <alignment/>
    </xf>
    <xf numFmtId="0" fontId="3" fillId="51" borderId="0" xfId="166" applyFont="1" applyFill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5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32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 quotePrefix="1">
      <alignment/>
    </xf>
    <xf numFmtId="0" fontId="5" fillId="0" borderId="14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5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174" fontId="0" fillId="0" borderId="14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4" fontId="0" fillId="52" borderId="14" xfId="0" applyNumberFormat="1" applyFill="1" applyBorder="1" applyAlignment="1">
      <alignment/>
    </xf>
    <xf numFmtId="4" fontId="0" fillId="52" borderId="0" xfId="0" applyNumberFormat="1" applyFill="1" applyBorder="1" applyAlignment="1">
      <alignment/>
    </xf>
    <xf numFmtId="4" fontId="0" fillId="52" borderId="15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4" fontId="13" fillId="52" borderId="14" xfId="0" applyNumberFormat="1" applyFont="1" applyFill="1" applyBorder="1" applyAlignment="1">
      <alignment/>
    </xf>
    <xf numFmtId="4" fontId="13" fillId="52" borderId="0" xfId="0" applyNumberFormat="1" applyFont="1" applyFill="1" applyBorder="1" applyAlignment="1">
      <alignment/>
    </xf>
    <xf numFmtId="4" fontId="13" fillId="52" borderId="15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187" fontId="0" fillId="0" borderId="14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87" fontId="0" fillId="0" borderId="15" xfId="0" applyNumberFormat="1" applyFill="1" applyBorder="1" applyAlignment="1">
      <alignment/>
    </xf>
    <xf numFmtId="187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3" fontId="0" fillId="0" borderId="14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15" xfId="0" applyNumberFormat="1" applyFill="1" applyBorder="1" applyAlignment="1">
      <alignment/>
    </xf>
    <xf numFmtId="4" fontId="8" fillId="0" borderId="0" xfId="0" applyNumberFormat="1" applyFont="1" applyFill="1" applyAlignment="1">
      <alignment/>
    </xf>
    <xf numFmtId="174" fontId="14" fillId="0" borderId="0" xfId="0" applyNumberFormat="1" applyFont="1" applyFill="1" applyAlignment="1">
      <alignment/>
    </xf>
    <xf numFmtId="0" fontId="33" fillId="0" borderId="1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 horizontal="center"/>
    </xf>
    <xf numFmtId="4" fontId="0" fillId="52" borderId="14" xfId="0" applyNumberFormat="1" applyFont="1" applyFill="1" applyBorder="1" applyAlignment="1">
      <alignment/>
    </xf>
    <xf numFmtId="4" fontId="0" fillId="52" borderId="0" xfId="0" applyNumberFormat="1" applyFont="1" applyFill="1" applyBorder="1" applyAlignment="1">
      <alignment/>
    </xf>
    <xf numFmtId="4" fontId="0" fillId="52" borderId="1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0" fillId="52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4" fontId="8" fillId="53" borderId="14" xfId="0" applyNumberFormat="1" applyFont="1" applyFill="1" applyBorder="1" applyAlignment="1">
      <alignment/>
    </xf>
    <xf numFmtId="4" fontId="8" fillId="53" borderId="0" xfId="0" applyNumberFormat="1" applyFont="1" applyFill="1" applyBorder="1" applyAlignment="1">
      <alignment/>
    </xf>
    <xf numFmtId="4" fontId="8" fillId="53" borderId="15" xfId="0" applyNumberFormat="1" applyFont="1" applyFill="1" applyBorder="1" applyAlignment="1">
      <alignment/>
    </xf>
    <xf numFmtId="4" fontId="8" fillId="52" borderId="14" xfId="0" applyNumberFormat="1" applyFont="1" applyFill="1" applyBorder="1" applyAlignment="1">
      <alignment/>
    </xf>
    <xf numFmtId="4" fontId="8" fillId="52" borderId="0" xfId="0" applyNumberFormat="1" applyFont="1" applyFill="1" applyBorder="1" applyAlignment="1">
      <alignment/>
    </xf>
    <xf numFmtId="4" fontId="8" fillId="52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 horizontal="right"/>
    </xf>
    <xf numFmtId="10" fontId="0" fillId="0" borderId="0" xfId="98" applyNumberFormat="1" applyFont="1" applyFill="1" applyAlignment="1">
      <alignment/>
    </xf>
    <xf numFmtId="0" fontId="8" fillId="0" borderId="2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3" fontId="34" fillId="0" borderId="0" xfId="0" applyNumberFormat="1" applyFont="1" applyFill="1" applyBorder="1" applyAlignment="1">
      <alignment horizontal="right"/>
    </xf>
    <xf numFmtId="4" fontId="34" fillId="52" borderId="0" xfId="0" applyNumberFormat="1" applyFont="1" applyFill="1" applyBorder="1" applyAlignment="1">
      <alignment/>
    </xf>
    <xf numFmtId="4" fontId="34" fillId="52" borderId="15" xfId="0" applyNumberFormat="1" applyFont="1" applyFill="1" applyBorder="1" applyAlignment="1">
      <alignment/>
    </xf>
    <xf numFmtId="171" fontId="0" fillId="0" borderId="0" xfId="63" applyFont="1" applyFill="1" applyBorder="1" applyAlignment="1">
      <alignment/>
    </xf>
    <xf numFmtId="171" fontId="0" fillId="0" borderId="15" xfId="63" applyFont="1" applyFill="1" applyBorder="1" applyAlignment="1">
      <alignment/>
    </xf>
    <xf numFmtId="173" fontId="34" fillId="0" borderId="0" xfId="0" applyNumberFormat="1" applyFont="1" applyFill="1" applyBorder="1" applyAlignment="1">
      <alignment/>
    </xf>
    <xf numFmtId="173" fontId="35" fillId="0" borderId="0" xfId="0" applyNumberFormat="1" applyFont="1" applyFill="1" applyBorder="1" applyAlignment="1">
      <alignment/>
    </xf>
    <xf numFmtId="173" fontId="35" fillId="0" borderId="15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0" fillId="0" borderId="22" xfId="166" applyFont="1" applyBorder="1">
      <alignment/>
      <protection/>
    </xf>
    <xf numFmtId="0" fontId="0" fillId="0" borderId="23" xfId="166" applyFont="1" applyBorder="1">
      <alignment/>
      <protection/>
    </xf>
    <xf numFmtId="0" fontId="65" fillId="51" borderId="0" xfId="170" applyFill="1">
      <alignment/>
      <protection/>
    </xf>
    <xf numFmtId="0" fontId="5" fillId="51" borderId="0" xfId="170" applyFont="1" applyFill="1">
      <alignment/>
      <protection/>
    </xf>
    <xf numFmtId="0" fontId="29" fillId="51" borderId="0" xfId="191" applyFont="1" applyFill="1" applyBorder="1" applyAlignment="1" applyProtection="1">
      <alignment horizontal="center"/>
      <protection hidden="1"/>
    </xf>
    <xf numFmtId="0" fontId="29" fillId="53" borderId="0" xfId="191" applyFont="1" applyFill="1" applyBorder="1" applyAlignment="1" applyProtection="1">
      <alignment horizontal="center"/>
      <protection hidden="1"/>
    </xf>
    <xf numFmtId="0" fontId="5" fillId="53" borderId="0" xfId="170" applyFont="1" applyFill="1">
      <alignment/>
      <protection/>
    </xf>
    <xf numFmtId="0" fontId="0" fillId="53" borderId="19" xfId="170" applyFont="1" applyFill="1" applyBorder="1">
      <alignment/>
      <protection/>
    </xf>
    <xf numFmtId="0" fontId="0" fillId="53" borderId="20" xfId="170" applyFont="1" applyFill="1" applyBorder="1">
      <alignment/>
      <protection/>
    </xf>
    <xf numFmtId="0" fontId="5" fillId="53" borderId="20" xfId="170" applyFont="1" applyFill="1" applyBorder="1" applyAlignment="1">
      <alignment horizontal="right"/>
      <protection/>
    </xf>
    <xf numFmtId="0" fontId="65" fillId="53" borderId="0" xfId="170" applyFill="1">
      <alignment/>
      <protection/>
    </xf>
    <xf numFmtId="0" fontId="65" fillId="53" borderId="19" xfId="170" applyFill="1" applyBorder="1">
      <alignment/>
      <protection/>
    </xf>
    <xf numFmtId="0" fontId="65" fillId="53" borderId="20" xfId="170" applyFill="1" applyBorder="1">
      <alignment/>
      <protection/>
    </xf>
    <xf numFmtId="0" fontId="65" fillId="53" borderId="14" xfId="170" applyFill="1" applyBorder="1">
      <alignment/>
      <protection/>
    </xf>
    <xf numFmtId="0" fontId="65" fillId="53" borderId="0" xfId="170" applyFill="1" applyBorder="1">
      <alignment/>
      <protection/>
    </xf>
    <xf numFmtId="0" fontId="5" fillId="53" borderId="0" xfId="170" applyFont="1" applyFill="1" applyBorder="1" applyAlignment="1">
      <alignment horizontal="right"/>
      <protection/>
    </xf>
    <xf numFmtId="0" fontId="83" fillId="53" borderId="0" xfId="170" applyFont="1" applyFill="1" applyBorder="1">
      <alignment/>
      <protection/>
    </xf>
    <xf numFmtId="0" fontId="65" fillId="53" borderId="15" xfId="170" applyFill="1" applyBorder="1">
      <alignment/>
      <protection/>
    </xf>
    <xf numFmtId="0" fontId="2" fillId="53" borderId="14" xfId="170" applyFont="1" applyFill="1" applyBorder="1" applyAlignment="1">
      <alignment horizontal="left"/>
      <protection/>
    </xf>
    <xf numFmtId="0" fontId="2" fillId="53" borderId="16" xfId="170" applyFont="1" applyFill="1" applyBorder="1" applyAlignment="1">
      <alignment horizontal="center"/>
      <protection/>
    </xf>
    <xf numFmtId="0" fontId="2" fillId="53" borderId="17" xfId="170" applyFont="1" applyFill="1" applyBorder="1" applyAlignment="1">
      <alignment horizontal="center"/>
      <protection/>
    </xf>
    <xf numFmtId="0" fontId="2" fillId="53" borderId="18" xfId="170" applyFont="1" applyFill="1" applyBorder="1" applyAlignment="1">
      <alignment horizontal="center"/>
      <protection/>
    </xf>
    <xf numFmtId="0" fontId="5" fillId="53" borderId="15" xfId="170" applyFont="1" applyFill="1" applyBorder="1" applyAlignment="1">
      <alignment horizontal="right"/>
      <protection/>
    </xf>
    <xf numFmtId="0" fontId="7" fillId="53" borderId="0" xfId="170" applyFont="1" applyFill="1" applyBorder="1">
      <alignment/>
      <protection/>
    </xf>
    <xf numFmtId="0" fontId="31" fillId="53" borderId="15" xfId="170" applyFont="1" applyFill="1" applyBorder="1" applyAlignment="1">
      <alignment horizontal="right"/>
      <protection/>
    </xf>
    <xf numFmtId="0" fontId="11" fillId="53" borderId="0" xfId="170" applyFont="1" applyFill="1" applyBorder="1" applyAlignment="1">
      <alignment horizontal="center"/>
      <protection/>
    </xf>
    <xf numFmtId="0" fontId="11" fillId="53" borderId="15" xfId="170" applyFont="1" applyFill="1" applyBorder="1" applyAlignment="1">
      <alignment horizontal="center"/>
      <protection/>
    </xf>
    <xf numFmtId="3" fontId="65" fillId="53" borderId="14" xfId="170" applyNumberFormat="1" applyFill="1" applyBorder="1">
      <alignment/>
      <protection/>
    </xf>
    <xf numFmtId="3" fontId="65" fillId="53" borderId="0" xfId="170" applyNumberFormat="1" applyFill="1" applyBorder="1">
      <alignment/>
      <protection/>
    </xf>
    <xf numFmtId="3" fontId="5" fillId="53" borderId="15" xfId="170" applyNumberFormat="1" applyFont="1" applyFill="1" applyBorder="1" applyAlignment="1">
      <alignment horizontal="right"/>
      <protection/>
    </xf>
    <xf numFmtId="3" fontId="0" fillId="53" borderId="0" xfId="170" applyNumberFormat="1" applyFont="1" applyFill="1" applyBorder="1">
      <alignment/>
      <protection/>
    </xf>
    <xf numFmtId="3" fontId="0" fillId="53" borderId="15" xfId="170" applyNumberFormat="1" applyFont="1" applyFill="1" applyBorder="1">
      <alignment/>
      <protection/>
    </xf>
    <xf numFmtId="4" fontId="0" fillId="53" borderId="0" xfId="170" applyNumberFormat="1" applyFont="1" applyFill="1" applyBorder="1">
      <alignment/>
      <protection/>
    </xf>
    <xf numFmtId="4" fontId="0" fillId="53" borderId="15" xfId="170" applyNumberFormat="1" applyFont="1" applyFill="1" applyBorder="1">
      <alignment/>
      <protection/>
    </xf>
    <xf numFmtId="3" fontId="11" fillId="53" borderId="0" xfId="170" applyNumberFormat="1" applyFont="1" applyFill="1" applyBorder="1">
      <alignment/>
      <protection/>
    </xf>
    <xf numFmtId="3" fontId="11" fillId="53" borderId="15" xfId="170" applyNumberFormat="1" applyFont="1" applyFill="1" applyBorder="1">
      <alignment/>
      <protection/>
    </xf>
    <xf numFmtId="0" fontId="7" fillId="53" borderId="14" xfId="170" applyFont="1" applyFill="1" applyBorder="1">
      <alignment/>
      <protection/>
    </xf>
    <xf numFmtId="0" fontId="11" fillId="53" borderId="0" xfId="170" applyFont="1" applyFill="1" applyBorder="1">
      <alignment/>
      <protection/>
    </xf>
    <xf numFmtId="173" fontId="8" fillId="53" borderId="0" xfId="170" applyNumberFormat="1" applyFont="1" applyFill="1" applyBorder="1">
      <alignment/>
      <protection/>
    </xf>
    <xf numFmtId="173" fontId="8" fillId="53" borderId="0" xfId="170" applyNumberFormat="1" applyFont="1" applyFill="1" applyBorder="1" quotePrefix="1">
      <alignment/>
      <protection/>
    </xf>
    <xf numFmtId="173" fontId="65" fillId="53" borderId="0" xfId="170" applyNumberFormat="1" applyFill="1" applyBorder="1" applyAlignment="1">
      <alignment horizontal="right"/>
      <protection/>
    </xf>
    <xf numFmtId="173" fontId="36" fillId="54" borderId="15" xfId="170" applyNumberFormat="1" applyFont="1" applyFill="1" applyBorder="1" applyAlignment="1">
      <alignment horizontal="right"/>
      <protection/>
    </xf>
    <xf numFmtId="0" fontId="5" fillId="53" borderId="0" xfId="170" applyNumberFormat="1" applyFont="1" applyFill="1" applyBorder="1" applyAlignment="1">
      <alignment horizontal="left" vertical="top"/>
      <protection/>
    </xf>
    <xf numFmtId="0" fontId="5" fillId="53" borderId="15" xfId="170" applyNumberFormat="1" applyFont="1" applyFill="1" applyBorder="1" applyAlignment="1">
      <alignment horizontal="left" vertical="top"/>
      <protection/>
    </xf>
    <xf numFmtId="173" fontId="5" fillId="54" borderId="15" xfId="170" applyNumberFormat="1" applyFont="1" applyFill="1" applyBorder="1" applyAlignment="1">
      <alignment horizontal="right"/>
      <protection/>
    </xf>
    <xf numFmtId="174" fontId="65" fillId="53" borderId="0" xfId="170" applyNumberFormat="1" applyFill="1" applyBorder="1">
      <alignment/>
      <protection/>
    </xf>
    <xf numFmtId="174" fontId="65" fillId="53" borderId="15" xfId="170" applyNumberFormat="1" applyFill="1" applyBorder="1">
      <alignment/>
      <protection/>
    </xf>
    <xf numFmtId="0" fontId="37" fillId="54" borderId="15" xfId="170" applyFont="1" applyFill="1" applyBorder="1" applyAlignment="1">
      <alignment horizontal="right"/>
      <protection/>
    </xf>
    <xf numFmtId="173" fontId="11" fillId="53" borderId="0" xfId="170" applyNumberFormat="1" applyFont="1" applyFill="1" applyBorder="1" applyAlignment="1">
      <alignment horizontal="left"/>
      <protection/>
    </xf>
    <xf numFmtId="3" fontId="65" fillId="54" borderId="0" xfId="170" applyNumberFormat="1" applyFill="1" applyBorder="1">
      <alignment/>
      <protection/>
    </xf>
    <xf numFmtId="3" fontId="65" fillId="54" borderId="15" xfId="170" applyNumberFormat="1" applyFill="1" applyBorder="1">
      <alignment/>
      <protection/>
    </xf>
    <xf numFmtId="173" fontId="65" fillId="54" borderId="0" xfId="170" applyNumberFormat="1" applyFill="1" applyBorder="1">
      <alignment/>
      <protection/>
    </xf>
    <xf numFmtId="173" fontId="65" fillId="54" borderId="15" xfId="170" applyNumberFormat="1" applyFill="1" applyBorder="1">
      <alignment/>
      <protection/>
    </xf>
    <xf numFmtId="0" fontId="12" fillId="53" borderId="14" xfId="170" applyFont="1" applyFill="1" applyBorder="1">
      <alignment/>
      <protection/>
    </xf>
    <xf numFmtId="0" fontId="12" fillId="53" borderId="0" xfId="170" applyFont="1" applyFill="1" applyBorder="1">
      <alignment/>
      <protection/>
    </xf>
    <xf numFmtId="0" fontId="38" fillId="53" borderId="15" xfId="170" applyFont="1" applyFill="1" applyBorder="1" applyAlignment="1">
      <alignment horizontal="right"/>
      <protection/>
    </xf>
    <xf numFmtId="4" fontId="13" fillId="54" borderId="0" xfId="170" applyNumberFormat="1" applyFont="1" applyFill="1" applyBorder="1">
      <alignment/>
      <protection/>
    </xf>
    <xf numFmtId="4" fontId="13" fillId="54" borderId="15" xfId="170" applyNumberFormat="1" applyFont="1" applyFill="1" applyBorder="1">
      <alignment/>
      <protection/>
    </xf>
    <xf numFmtId="187" fontId="65" fillId="53" borderId="0" xfId="170" applyNumberFormat="1" applyFill="1" applyBorder="1">
      <alignment/>
      <protection/>
    </xf>
    <xf numFmtId="187" fontId="65" fillId="53" borderId="15" xfId="170" applyNumberFormat="1" applyFill="1" applyBorder="1">
      <alignment/>
      <protection/>
    </xf>
    <xf numFmtId="4" fontId="65" fillId="54" borderId="0" xfId="170" applyNumberFormat="1" applyFill="1" applyBorder="1">
      <alignment/>
      <protection/>
    </xf>
    <xf numFmtId="4" fontId="65" fillId="54" borderId="15" xfId="170" applyNumberFormat="1" applyFill="1" applyBorder="1">
      <alignment/>
      <protection/>
    </xf>
    <xf numFmtId="173" fontId="65" fillId="53" borderId="0" xfId="170" applyNumberFormat="1" applyFill="1" applyBorder="1">
      <alignment/>
      <protection/>
    </xf>
    <xf numFmtId="173" fontId="65" fillId="53" borderId="15" xfId="170" applyNumberFormat="1" applyFill="1" applyBorder="1">
      <alignment/>
      <protection/>
    </xf>
    <xf numFmtId="4" fontId="65" fillId="53" borderId="0" xfId="170" applyNumberFormat="1" applyFill="1" applyBorder="1">
      <alignment/>
      <protection/>
    </xf>
    <xf numFmtId="4" fontId="65" fillId="53" borderId="15" xfId="170" applyNumberFormat="1" applyFill="1" applyBorder="1">
      <alignment/>
      <protection/>
    </xf>
    <xf numFmtId="4" fontId="8" fillId="54" borderId="0" xfId="170" applyNumberFormat="1" applyFont="1" applyFill="1" applyBorder="1">
      <alignment/>
      <protection/>
    </xf>
    <xf numFmtId="4" fontId="8" fillId="54" borderId="15" xfId="170" applyNumberFormat="1" applyFont="1" applyFill="1" applyBorder="1">
      <alignment/>
      <protection/>
    </xf>
    <xf numFmtId="0" fontId="4" fillId="53" borderId="15" xfId="170" applyFont="1" applyFill="1" applyBorder="1" applyAlignment="1">
      <alignment horizontal="right"/>
      <protection/>
    </xf>
    <xf numFmtId="174" fontId="14" fillId="53" borderId="0" xfId="170" applyNumberFormat="1" applyFont="1" applyFill="1" applyBorder="1">
      <alignment/>
      <protection/>
    </xf>
    <xf numFmtId="174" fontId="14" fillId="53" borderId="15" xfId="170" applyNumberFormat="1" applyFont="1" applyFill="1" applyBorder="1">
      <alignment/>
      <protection/>
    </xf>
    <xf numFmtId="0" fontId="33" fillId="53" borderId="14" xfId="170" applyFont="1" applyFill="1" applyBorder="1">
      <alignment/>
      <protection/>
    </xf>
    <xf numFmtId="0" fontId="33" fillId="53" borderId="0" xfId="170" applyFont="1" applyFill="1" applyBorder="1">
      <alignment/>
      <protection/>
    </xf>
    <xf numFmtId="3" fontId="65" fillId="53" borderId="15" xfId="170" applyNumberFormat="1" applyFill="1" applyBorder="1">
      <alignment/>
      <protection/>
    </xf>
    <xf numFmtId="4" fontId="8" fillId="53" borderId="0" xfId="170" applyNumberFormat="1" applyFont="1" applyFill="1" applyBorder="1">
      <alignment/>
      <protection/>
    </xf>
    <xf numFmtId="4" fontId="8" fillId="53" borderId="15" xfId="170" applyNumberFormat="1" applyFont="1" applyFill="1" applyBorder="1">
      <alignment/>
      <protection/>
    </xf>
    <xf numFmtId="0" fontId="65" fillId="53" borderId="0" xfId="170" applyFill="1" applyBorder="1" applyAlignment="1">
      <alignment horizontal="center"/>
      <protection/>
    </xf>
    <xf numFmtId="0" fontId="65" fillId="53" borderId="15" xfId="170" applyFill="1" applyBorder="1" applyAlignment="1">
      <alignment horizontal="center"/>
      <protection/>
    </xf>
    <xf numFmtId="4" fontId="0" fillId="52" borderId="0" xfId="170" applyNumberFormat="1" applyFont="1" applyFill="1" applyBorder="1">
      <alignment/>
      <protection/>
    </xf>
    <xf numFmtId="4" fontId="0" fillId="52" borderId="15" xfId="170" applyNumberFormat="1" applyFont="1" applyFill="1" applyBorder="1">
      <alignment/>
      <protection/>
    </xf>
    <xf numFmtId="0" fontId="8" fillId="53" borderId="14" xfId="170" applyFont="1" applyFill="1" applyBorder="1">
      <alignment/>
      <protection/>
    </xf>
    <xf numFmtId="0" fontId="8" fillId="53" borderId="0" xfId="170" applyFont="1" applyFill="1" applyBorder="1">
      <alignment/>
      <protection/>
    </xf>
    <xf numFmtId="173" fontId="39" fillId="54" borderId="0" xfId="170" applyNumberFormat="1" applyFont="1" applyFill="1" applyBorder="1">
      <alignment/>
      <protection/>
    </xf>
    <xf numFmtId="173" fontId="0" fillId="54" borderId="0" xfId="170" applyNumberFormat="1" applyFont="1" applyFill="1" applyBorder="1">
      <alignment/>
      <protection/>
    </xf>
    <xf numFmtId="173" fontId="0" fillId="54" borderId="15" xfId="170" applyNumberFormat="1" applyFont="1" applyFill="1" applyBorder="1">
      <alignment/>
      <protection/>
    </xf>
    <xf numFmtId="0" fontId="11" fillId="53" borderId="0" xfId="170" applyFont="1" applyFill="1" applyBorder="1" quotePrefix="1">
      <alignment/>
      <protection/>
    </xf>
    <xf numFmtId="0" fontId="65" fillId="54" borderId="0" xfId="170" applyFill="1" applyBorder="1">
      <alignment/>
      <protection/>
    </xf>
    <xf numFmtId="0" fontId="65" fillId="54" borderId="15" xfId="170" applyFill="1" applyBorder="1">
      <alignment/>
      <protection/>
    </xf>
    <xf numFmtId="0" fontId="5" fillId="53" borderId="15" xfId="170" applyFont="1" applyFill="1" applyBorder="1" applyAlignment="1" quotePrefix="1">
      <alignment horizontal="right"/>
      <protection/>
    </xf>
    <xf numFmtId="0" fontId="65" fillId="53" borderId="16" xfId="170" applyFill="1" applyBorder="1">
      <alignment/>
      <protection/>
    </xf>
    <xf numFmtId="0" fontId="65" fillId="53" borderId="17" xfId="170" applyFill="1" applyBorder="1">
      <alignment/>
      <protection/>
    </xf>
    <xf numFmtId="0" fontId="5" fillId="53" borderId="18" xfId="170" applyFont="1" applyFill="1" applyBorder="1" applyAlignment="1">
      <alignment horizontal="right"/>
      <protection/>
    </xf>
    <xf numFmtId="0" fontId="65" fillId="53" borderId="18" xfId="170" applyFill="1" applyBorder="1">
      <alignment/>
      <protection/>
    </xf>
    <xf numFmtId="0" fontId="5" fillId="53" borderId="0" xfId="170" applyFont="1" applyFill="1" applyAlignment="1">
      <alignment horizontal="right"/>
      <protection/>
    </xf>
    <xf numFmtId="0" fontId="8" fillId="53" borderId="22" xfId="166" applyFont="1" applyFill="1" applyBorder="1">
      <alignment/>
      <protection/>
    </xf>
    <xf numFmtId="0" fontId="65" fillId="53" borderId="23" xfId="170" applyFill="1" applyBorder="1">
      <alignment/>
      <protection/>
    </xf>
    <xf numFmtId="10" fontId="8" fillId="53" borderId="23" xfId="97" applyNumberFormat="1" applyFont="1" applyFill="1" applyBorder="1" applyAlignment="1">
      <alignment horizontal="right"/>
    </xf>
    <xf numFmtId="10" fontId="8" fillId="53" borderId="24" xfId="97" applyNumberFormat="1" applyFont="1" applyFill="1" applyBorder="1" applyAlignment="1">
      <alignment horizontal="right"/>
    </xf>
    <xf numFmtId="0" fontId="5" fillId="51" borderId="0" xfId="166" applyFont="1" applyFill="1">
      <alignment/>
      <protection/>
    </xf>
    <xf numFmtId="0" fontId="0" fillId="0" borderId="0" xfId="166" applyFont="1">
      <alignment/>
      <protection/>
    </xf>
    <xf numFmtId="0" fontId="4" fillId="0" borderId="2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4" xfId="166" applyFont="1" applyFill="1" applyBorder="1">
      <alignment/>
      <protection/>
    </xf>
    <xf numFmtId="0" fontId="0" fillId="0" borderId="0" xfId="166" applyFont="1" applyFill="1" applyBorder="1">
      <alignment/>
      <protection/>
    </xf>
    <xf numFmtId="0" fontId="0" fillId="0" borderId="15" xfId="166" applyFont="1" applyFill="1" applyBorder="1">
      <alignment/>
      <protection/>
    </xf>
    <xf numFmtId="0" fontId="41" fillId="0" borderId="0" xfId="0" applyFont="1" applyFill="1" applyBorder="1" applyAlignment="1">
      <alignment/>
    </xf>
    <xf numFmtId="0" fontId="40" fillId="0" borderId="16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/>
    </xf>
    <xf numFmtId="0" fontId="5" fillId="53" borderId="14" xfId="0" applyNumberFormat="1" applyFont="1" applyFill="1" applyBorder="1" applyAlignment="1">
      <alignment horizontal="left" vertical="top"/>
    </xf>
    <xf numFmtId="0" fontId="5" fillId="53" borderId="0" xfId="0" applyNumberFormat="1" applyFont="1" applyFill="1" applyBorder="1" applyAlignment="1">
      <alignment horizontal="left" vertical="top"/>
    </xf>
    <xf numFmtId="0" fontId="5" fillId="53" borderId="15" xfId="0" applyNumberFormat="1" applyFont="1" applyFill="1" applyBorder="1" applyAlignment="1">
      <alignment horizontal="left" vertical="top"/>
    </xf>
    <xf numFmtId="173" fontId="31" fillId="0" borderId="0" xfId="0" applyNumberFormat="1" applyFont="1" applyFill="1" applyBorder="1" applyAlignment="1">
      <alignment horizontal="left"/>
    </xf>
    <xf numFmtId="0" fontId="0" fillId="53" borderId="0" xfId="0" applyFont="1" applyFill="1" applyBorder="1" applyAlignment="1">
      <alignment horizontal="right"/>
    </xf>
    <xf numFmtId="3" fontId="0" fillId="53" borderId="14" xfId="0" applyNumberFormat="1" applyFill="1" applyBorder="1" applyAlignment="1">
      <alignment/>
    </xf>
    <xf numFmtId="3" fontId="0" fillId="53" borderId="0" xfId="0" applyNumberFormat="1" applyFill="1" applyBorder="1" applyAlignment="1">
      <alignment/>
    </xf>
    <xf numFmtId="3" fontId="0" fillId="53" borderId="15" xfId="0" applyNumberFormat="1" applyFill="1" applyBorder="1" applyAlignment="1">
      <alignment/>
    </xf>
    <xf numFmtId="3" fontId="0" fillId="53" borderId="0" xfId="0" applyNumberFormat="1" applyFont="1" applyFill="1" applyBorder="1" applyAlignment="1">
      <alignment horizontal="right"/>
    </xf>
    <xf numFmtId="173" fontId="5" fillId="53" borderId="0" xfId="0" applyNumberFormat="1" applyFont="1" applyFill="1" applyBorder="1" applyAlignment="1">
      <alignment horizontal="right"/>
    </xf>
    <xf numFmtId="4" fontId="0" fillId="53" borderId="14" xfId="0" applyNumberFormat="1" applyFill="1" applyBorder="1" applyAlignment="1">
      <alignment/>
    </xf>
    <xf numFmtId="4" fontId="0" fillId="53" borderId="0" xfId="0" applyNumberFormat="1" applyFill="1" applyBorder="1" applyAlignment="1">
      <alignment/>
    </xf>
    <xf numFmtId="4" fontId="0" fillId="53" borderId="15" xfId="0" applyNumberFormat="1" applyFill="1" applyBorder="1" applyAlignment="1">
      <alignment/>
    </xf>
    <xf numFmtId="0" fontId="8" fillId="53" borderId="0" xfId="0" applyFont="1" applyFill="1" applyBorder="1" applyAlignment="1">
      <alignment horizontal="right"/>
    </xf>
    <xf numFmtId="0" fontId="0" fillId="53" borderId="14" xfId="0" applyFill="1" applyBorder="1" applyAlignment="1">
      <alignment/>
    </xf>
    <xf numFmtId="0" fontId="0" fillId="53" borderId="0" xfId="0" applyFill="1" applyBorder="1" applyAlignment="1">
      <alignment/>
    </xf>
    <xf numFmtId="0" fontId="0" fillId="53" borderId="15" xfId="0" applyFill="1" applyBorder="1" applyAlignment="1">
      <alignment/>
    </xf>
    <xf numFmtId="0" fontId="4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52" borderId="14" xfId="0" applyFill="1" applyBorder="1" applyAlignment="1">
      <alignment/>
    </xf>
    <xf numFmtId="0" fontId="0" fillId="52" borderId="0" xfId="0" applyFill="1" applyBorder="1" applyAlignment="1">
      <alignment/>
    </xf>
    <xf numFmtId="0" fontId="0" fillId="52" borderId="15" xfId="0" applyFill="1" applyBorder="1" applyAlignment="1">
      <alignment/>
    </xf>
    <xf numFmtId="0" fontId="37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9" fontId="0" fillId="0" borderId="19" xfId="98" applyFont="1" applyFill="1" applyBorder="1" applyAlignment="1">
      <alignment/>
    </xf>
    <xf numFmtId="9" fontId="0" fillId="0" borderId="20" xfId="98" applyFont="1" applyFill="1" applyBorder="1" applyAlignment="1">
      <alignment/>
    </xf>
    <xf numFmtId="9" fontId="5" fillId="0" borderId="20" xfId="98" applyFont="1" applyFill="1" applyBorder="1" applyAlignment="1">
      <alignment/>
    </xf>
    <xf numFmtId="9" fontId="0" fillId="0" borderId="0" xfId="98" applyFont="1" applyFill="1" applyAlignment="1">
      <alignment horizontal="right"/>
    </xf>
    <xf numFmtId="9" fontId="0" fillId="0" borderId="0" xfId="98" applyFont="1" applyFill="1" applyAlignment="1">
      <alignment/>
    </xf>
    <xf numFmtId="9" fontId="5" fillId="0" borderId="0" xfId="98" applyFont="1" applyFill="1" applyAlignment="1">
      <alignment/>
    </xf>
    <xf numFmtId="0" fontId="0" fillId="0" borderId="20" xfId="0" applyFont="1" applyFill="1" applyBorder="1" applyAlignment="1">
      <alignment horizontal="right"/>
    </xf>
    <xf numFmtId="4" fontId="34" fillId="52" borderId="14" xfId="0" applyNumberFormat="1" applyFont="1" applyFill="1" applyBorder="1" applyAlignment="1">
      <alignment/>
    </xf>
    <xf numFmtId="0" fontId="0" fillId="52" borderId="14" xfId="0" applyFont="1" applyFill="1" applyBorder="1" applyAlignment="1">
      <alignment/>
    </xf>
    <xf numFmtId="0" fontId="0" fillId="52" borderId="0" xfId="0" applyFont="1" applyFill="1" applyBorder="1" applyAlignment="1">
      <alignment/>
    </xf>
    <xf numFmtId="0" fontId="0" fillId="52" borderId="15" xfId="0" applyFont="1" applyFill="1" applyBorder="1" applyAlignment="1">
      <alignment/>
    </xf>
    <xf numFmtId="4" fontId="0" fillId="0" borderId="14" xfId="63" applyNumberFormat="1" applyFont="1" applyFill="1" applyBorder="1" applyAlignment="1">
      <alignment/>
    </xf>
    <xf numFmtId="4" fontId="0" fillId="0" borderId="0" xfId="63" applyNumberFormat="1" applyFont="1" applyFill="1" applyBorder="1" applyAlignment="1">
      <alignment/>
    </xf>
    <xf numFmtId="4" fontId="0" fillId="0" borderId="15" xfId="63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3" fontId="35" fillId="0" borderId="14" xfId="0" applyNumberFormat="1" applyFont="1" applyFill="1" applyBorder="1" applyAlignment="1">
      <alignment/>
    </xf>
    <xf numFmtId="0" fontId="5" fillId="0" borderId="17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9" fontId="0" fillId="0" borderId="0" xfId="98" applyFont="1" applyFill="1" applyBorder="1" applyAlignment="1">
      <alignment/>
    </xf>
    <xf numFmtId="190" fontId="0" fillId="52" borderId="14" xfId="0" applyNumberFormat="1" applyFont="1" applyFill="1" applyBorder="1" applyAlignment="1">
      <alignment horizontal="right"/>
    </xf>
    <xf numFmtId="190" fontId="0" fillId="52" borderId="0" xfId="0" applyNumberFormat="1" applyFont="1" applyFill="1" applyBorder="1" applyAlignment="1">
      <alignment horizontal="right"/>
    </xf>
    <xf numFmtId="190" fontId="0" fillId="52" borderId="15" xfId="0" applyNumberFormat="1" applyFont="1" applyFill="1" applyBorder="1" applyAlignment="1">
      <alignment horizontal="right"/>
    </xf>
    <xf numFmtId="190" fontId="8" fillId="0" borderId="14" xfId="0" applyNumberFormat="1" applyFont="1" applyFill="1" applyBorder="1" applyAlignment="1">
      <alignment/>
    </xf>
    <xf numFmtId="190" fontId="8" fillId="0" borderId="0" xfId="0" applyNumberFormat="1" applyFont="1" applyFill="1" applyBorder="1" applyAlignment="1">
      <alignment/>
    </xf>
    <xf numFmtId="190" fontId="8" fillId="0" borderId="15" xfId="0" applyNumberFormat="1" applyFont="1" applyFill="1" applyBorder="1" applyAlignment="1">
      <alignment/>
    </xf>
    <xf numFmtId="190" fontId="0" fillId="52" borderId="19" xfId="0" applyNumberFormat="1" applyFont="1" applyFill="1" applyBorder="1" applyAlignment="1">
      <alignment horizontal="right"/>
    </xf>
    <xf numFmtId="190" fontId="0" fillId="52" borderId="20" xfId="0" applyNumberFormat="1" applyFont="1" applyFill="1" applyBorder="1" applyAlignment="1">
      <alignment horizontal="right"/>
    </xf>
    <xf numFmtId="190" fontId="0" fillId="52" borderId="21" xfId="0" applyNumberFormat="1" applyFont="1" applyFill="1" applyBorder="1" applyAlignment="1">
      <alignment horizontal="right"/>
    </xf>
    <xf numFmtId="9" fontId="0" fillId="0" borderId="22" xfId="98" applyFont="1" applyFill="1" applyBorder="1" applyAlignment="1">
      <alignment horizontal="right"/>
    </xf>
    <xf numFmtId="9" fontId="0" fillId="0" borderId="23" xfId="98" applyFont="1" applyFill="1" applyBorder="1" applyAlignment="1">
      <alignment horizontal="right"/>
    </xf>
    <xf numFmtId="9" fontId="0" fillId="0" borderId="24" xfId="98" applyFont="1" applyFill="1" applyBorder="1" applyAlignment="1">
      <alignment horizontal="right"/>
    </xf>
    <xf numFmtId="190" fontId="0" fillId="53" borderId="14" xfId="0" applyNumberFormat="1" applyFill="1" applyBorder="1" applyAlignment="1">
      <alignment/>
    </xf>
    <xf numFmtId="190" fontId="0" fillId="53" borderId="0" xfId="0" applyNumberFormat="1" applyFill="1" applyBorder="1" applyAlignment="1">
      <alignment/>
    </xf>
    <xf numFmtId="190" fontId="0" fillId="53" borderId="15" xfId="0" applyNumberFormat="1" applyFill="1" applyBorder="1" applyAlignment="1">
      <alignment/>
    </xf>
    <xf numFmtId="190" fontId="0" fillId="52" borderId="14" xfId="0" applyNumberFormat="1" applyFill="1" applyBorder="1" applyAlignment="1">
      <alignment/>
    </xf>
    <xf numFmtId="190" fontId="0" fillId="52" borderId="0" xfId="0" applyNumberFormat="1" applyFill="1" applyBorder="1" applyAlignment="1">
      <alignment/>
    </xf>
    <xf numFmtId="190" fontId="0" fillId="52" borderId="15" xfId="0" applyNumberFormat="1" applyFill="1" applyBorder="1" applyAlignment="1">
      <alignment/>
    </xf>
    <xf numFmtId="190" fontId="0" fillId="0" borderId="14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190" fontId="0" fillId="0" borderId="15" xfId="0" applyNumberFormat="1" applyFill="1" applyBorder="1" applyAlignment="1">
      <alignment/>
    </xf>
    <xf numFmtId="190" fontId="0" fillId="52" borderId="14" xfId="0" applyNumberFormat="1" applyFont="1" applyFill="1" applyBorder="1" applyAlignment="1">
      <alignment/>
    </xf>
    <xf numFmtId="190" fontId="0" fillId="52" borderId="0" xfId="0" applyNumberFormat="1" applyFont="1" applyFill="1" applyBorder="1" applyAlignment="1">
      <alignment/>
    </xf>
    <xf numFmtId="190" fontId="0" fillId="52" borderId="15" xfId="0" applyNumberFormat="1" applyFont="1" applyFill="1" applyBorder="1" applyAlignment="1">
      <alignment/>
    </xf>
    <xf numFmtId="190" fontId="34" fillId="52" borderId="0" xfId="0" applyNumberFormat="1" applyFont="1" applyFill="1" applyBorder="1" applyAlignment="1">
      <alignment/>
    </xf>
    <xf numFmtId="190" fontId="34" fillId="52" borderId="15" xfId="0" applyNumberFormat="1" applyFont="1" applyFill="1" applyBorder="1" applyAlignment="1">
      <alignment/>
    </xf>
    <xf numFmtId="190" fontId="34" fillId="0" borderId="0" xfId="0" applyNumberFormat="1" applyFont="1" applyFill="1" applyBorder="1" applyAlignment="1">
      <alignment/>
    </xf>
    <xf numFmtId="190" fontId="34" fillId="0" borderId="15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10" fontId="0" fillId="0" borderId="23" xfId="98" applyNumberFormat="1" applyFont="1" applyFill="1" applyBorder="1" applyAlignment="1">
      <alignment horizontal="right"/>
    </xf>
    <xf numFmtId="10" fontId="0" fillId="0" borderId="24" xfId="98" applyNumberFormat="1" applyFont="1" applyFill="1" applyBorder="1" applyAlignment="1">
      <alignment horizontal="right"/>
    </xf>
    <xf numFmtId="190" fontId="0" fillId="52" borderId="0" xfId="170" applyNumberFormat="1" applyFont="1" applyFill="1" applyBorder="1">
      <alignment/>
      <protection/>
    </xf>
    <xf numFmtId="190" fontId="0" fillId="52" borderId="15" xfId="170" applyNumberFormat="1" applyFont="1" applyFill="1" applyBorder="1">
      <alignment/>
      <protection/>
    </xf>
    <xf numFmtId="190" fontId="65" fillId="53" borderId="0" xfId="170" applyNumberFormat="1" applyFill="1" applyBorder="1">
      <alignment/>
      <protection/>
    </xf>
    <xf numFmtId="190" fontId="65" fillId="53" borderId="15" xfId="170" applyNumberFormat="1" applyFill="1" applyBorder="1">
      <alignment/>
      <protection/>
    </xf>
    <xf numFmtId="188" fontId="0" fillId="53" borderId="14" xfId="0" applyNumberFormat="1" applyFill="1" applyBorder="1" applyAlignment="1">
      <alignment/>
    </xf>
    <xf numFmtId="188" fontId="0" fillId="53" borderId="0" xfId="0" applyNumberFormat="1" applyFill="1" applyBorder="1" applyAlignment="1">
      <alignment/>
    </xf>
    <xf numFmtId="188" fontId="0" fillId="53" borderId="15" xfId="0" applyNumberFormat="1" applyFill="1" applyBorder="1" applyAlignment="1">
      <alignment/>
    </xf>
    <xf numFmtId="190" fontId="0" fillId="53" borderId="0" xfId="166" applyNumberFormat="1" applyFont="1" applyFill="1" applyBorder="1">
      <alignment/>
      <protection/>
    </xf>
    <xf numFmtId="190" fontId="34" fillId="52" borderId="14" xfId="0" applyNumberFormat="1" applyFont="1" applyFill="1" applyBorder="1" applyAlignment="1">
      <alignment/>
    </xf>
    <xf numFmtId="190" fontId="34" fillId="0" borderId="14" xfId="0" applyNumberFormat="1" applyFont="1" applyFill="1" applyBorder="1" applyAlignment="1">
      <alignment/>
    </xf>
    <xf numFmtId="9" fontId="0" fillId="0" borderId="23" xfId="98" applyFont="1" applyBorder="1" applyAlignment="1">
      <alignment horizontal="right"/>
    </xf>
    <xf numFmtId="9" fontId="0" fillId="0" borderId="24" xfId="98" applyFont="1" applyBorder="1" applyAlignment="1">
      <alignment horizontal="right"/>
    </xf>
    <xf numFmtId="0" fontId="0" fillId="55" borderId="25" xfId="0" applyFill="1" applyBorder="1" applyAlignment="1">
      <alignment horizontal="center"/>
    </xf>
    <xf numFmtId="0" fontId="0" fillId="55" borderId="26" xfId="0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9" fontId="0" fillId="0" borderId="22" xfId="98" applyFont="1" applyFill="1" applyBorder="1" applyAlignment="1">
      <alignment horizontal="right"/>
    </xf>
    <xf numFmtId="9" fontId="0" fillId="0" borderId="23" xfId="98" applyFont="1" applyFill="1" applyBorder="1" applyAlignment="1">
      <alignment horizontal="right"/>
    </xf>
    <xf numFmtId="9" fontId="0" fillId="0" borderId="24" xfId="98" applyFont="1" applyFill="1" applyBorder="1" applyAlignment="1">
      <alignment horizontal="right"/>
    </xf>
    <xf numFmtId="0" fontId="29" fillId="56" borderId="22" xfId="191" applyFont="1" applyFill="1" applyBorder="1" applyAlignment="1" applyProtection="1">
      <alignment horizontal="center"/>
      <protection hidden="1"/>
    </xf>
    <xf numFmtId="0" fontId="29" fillId="56" borderId="23" xfId="191" applyFont="1" applyFill="1" applyBorder="1" applyAlignment="1" applyProtection="1">
      <alignment horizontal="center"/>
      <protection hidden="1"/>
    </xf>
    <xf numFmtId="0" fontId="29" fillId="56" borderId="24" xfId="19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57" borderId="19" xfId="0" applyFont="1" applyFill="1" applyBorder="1" applyAlignment="1">
      <alignment horizontal="center"/>
    </xf>
    <xf numFmtId="0" fontId="6" fillId="57" borderId="20" xfId="0" applyFont="1" applyFill="1" applyBorder="1" applyAlignment="1">
      <alignment horizontal="center"/>
    </xf>
    <xf numFmtId="0" fontId="6" fillId="57" borderId="21" xfId="0" applyFont="1" applyFill="1" applyBorder="1" applyAlignment="1">
      <alignment horizontal="center"/>
    </xf>
    <xf numFmtId="0" fontId="30" fillId="57" borderId="19" xfId="0" applyFont="1" applyFill="1" applyBorder="1" applyAlignment="1">
      <alignment horizontal="center"/>
    </xf>
    <xf numFmtId="0" fontId="30" fillId="57" borderId="20" xfId="0" applyFont="1" applyFill="1" applyBorder="1" applyAlignment="1">
      <alignment horizontal="center"/>
    </xf>
    <xf numFmtId="0" fontId="30" fillId="57" borderId="21" xfId="0" applyFont="1" applyFill="1" applyBorder="1" applyAlignment="1">
      <alignment horizontal="center"/>
    </xf>
    <xf numFmtId="0" fontId="84" fillId="57" borderId="19" xfId="170" applyFont="1" applyFill="1" applyBorder="1" applyAlignment="1">
      <alignment horizontal="center"/>
      <protection/>
    </xf>
    <xf numFmtId="0" fontId="84" fillId="57" borderId="20" xfId="170" applyFont="1" applyFill="1" applyBorder="1" applyAlignment="1">
      <alignment horizontal="center"/>
      <protection/>
    </xf>
    <xf numFmtId="0" fontId="84" fillId="57" borderId="21" xfId="170" applyFont="1" applyFill="1" applyBorder="1" applyAlignment="1">
      <alignment horizontal="center"/>
      <protection/>
    </xf>
    <xf numFmtId="0" fontId="85" fillId="57" borderId="19" xfId="170" applyFont="1" applyFill="1" applyBorder="1" applyAlignment="1">
      <alignment horizontal="center"/>
      <protection/>
    </xf>
    <xf numFmtId="0" fontId="85" fillId="57" borderId="20" xfId="170" applyFont="1" applyFill="1" applyBorder="1" applyAlignment="1">
      <alignment horizontal="center"/>
      <protection/>
    </xf>
    <xf numFmtId="0" fontId="85" fillId="57" borderId="21" xfId="170" applyFont="1" applyFill="1" applyBorder="1" applyAlignment="1">
      <alignment horizontal="center"/>
      <protection/>
    </xf>
    <xf numFmtId="0" fontId="8" fillId="53" borderId="27" xfId="0" applyFont="1" applyFill="1" applyBorder="1" applyAlignment="1">
      <alignment horizontal="center"/>
    </xf>
    <xf numFmtId="0" fontId="8" fillId="53" borderId="26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left"/>
    </xf>
  </cellXfs>
  <cellStyles count="1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0" xfId="41"/>
    <cellStyle name="Controlecel" xfId="42"/>
    <cellStyle name="Currency" xfId="43"/>
    <cellStyle name="Currency0" xfId="44"/>
    <cellStyle name="Date" xfId="45"/>
    <cellStyle name="E&amp;Y House" xfId="46"/>
    <cellStyle name="Euro" xfId="47"/>
    <cellStyle name="Fixed" xfId="48"/>
    <cellStyle name="Gekoppelde cel" xfId="49"/>
    <cellStyle name="Goed" xfId="50"/>
    <cellStyle name="Heading 1" xfId="51"/>
    <cellStyle name="Heading 2" xfId="52"/>
    <cellStyle name="Heading1" xfId="53"/>
    <cellStyle name="Heading2" xfId="54"/>
    <cellStyle name="Invoer" xfId="55"/>
    <cellStyle name="Comma" xfId="56"/>
    <cellStyle name="Comma [0]" xfId="57"/>
    <cellStyle name="Komma 10" xfId="58"/>
    <cellStyle name="Komma 11" xfId="59"/>
    <cellStyle name="Komma 12" xfId="60"/>
    <cellStyle name="Komma 13" xfId="61"/>
    <cellStyle name="Komma 2" xfId="62"/>
    <cellStyle name="Komma 2 2" xfId="63"/>
    <cellStyle name="Komma 2 2 2" xfId="64"/>
    <cellStyle name="Komma 2 3" xfId="65"/>
    <cellStyle name="Komma 2 4" xfId="66"/>
    <cellStyle name="Komma 2 5" xfId="67"/>
    <cellStyle name="Komma 2 6" xfId="68"/>
    <cellStyle name="Komma 2 7" xfId="69"/>
    <cellStyle name="Komma 2_Tabel 7" xfId="70"/>
    <cellStyle name="Komma 3" xfId="71"/>
    <cellStyle name="Komma 3 2" xfId="72"/>
    <cellStyle name="Komma 3 3" xfId="73"/>
    <cellStyle name="Komma 4" xfId="74"/>
    <cellStyle name="Komma 4 2" xfId="75"/>
    <cellStyle name="Komma 4 3" xfId="76"/>
    <cellStyle name="Komma 4 4" xfId="77"/>
    <cellStyle name="Komma 5" xfId="78"/>
    <cellStyle name="Komma 5 2" xfId="79"/>
    <cellStyle name="Komma 6" xfId="80"/>
    <cellStyle name="Komma 6 2" xfId="81"/>
    <cellStyle name="Komma 7" xfId="82"/>
    <cellStyle name="Komma 7 2" xfId="83"/>
    <cellStyle name="Komma 8" xfId="84"/>
    <cellStyle name="Komma 9" xfId="85"/>
    <cellStyle name="Kop 1" xfId="86"/>
    <cellStyle name="Kop 2" xfId="87"/>
    <cellStyle name="Kop 3" xfId="88"/>
    <cellStyle name="Kop 4" xfId="89"/>
    <cellStyle name="Neutraal" xfId="90"/>
    <cellStyle name="Normal 2" xfId="91"/>
    <cellStyle name="Normal_237 FOUT_FA" xfId="92"/>
    <cellStyle name="Notitie" xfId="93"/>
    <cellStyle name="Ongedefinieerd" xfId="94"/>
    <cellStyle name="Ongeldig" xfId="95"/>
    <cellStyle name="Percent" xfId="96"/>
    <cellStyle name="Percent" xfId="97"/>
    <cellStyle name="Procent 2" xfId="98"/>
    <cellStyle name="Procent 2 2" xfId="99"/>
    <cellStyle name="Procent 3" xfId="100"/>
    <cellStyle name="Procent 3 2" xfId="101"/>
    <cellStyle name="Procent 3 3" xfId="102"/>
    <cellStyle name="Procent 3 4" xfId="103"/>
    <cellStyle name="Procent 3 5" xfId="104"/>
    <cellStyle name="Procent 3 6" xfId="105"/>
    <cellStyle name="Procent 4" xfId="106"/>
    <cellStyle name="Procent 4 2" xfId="107"/>
    <cellStyle name="Procent 4 3" xfId="108"/>
    <cellStyle name="Procent 4 4" xfId="109"/>
    <cellStyle name="Procent 4 5" xfId="110"/>
    <cellStyle name="Procent 5" xfId="111"/>
    <cellStyle name="Procent 6" xfId="112"/>
    <cellStyle name="Procent 7" xfId="113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resData" xfId="142"/>
    <cellStyle name="SAPBEXresDataEmph" xfId="143"/>
    <cellStyle name="SAPBEXresItem" xfId="144"/>
    <cellStyle name="SAPBEXresItemX" xfId="145"/>
    <cellStyle name="SAPBEXstdData" xfId="146"/>
    <cellStyle name="SAPBEXstdDataEmph" xfId="147"/>
    <cellStyle name="SAPBEXstdItem" xfId="148"/>
    <cellStyle name="SAPBEXstdItemX" xfId="149"/>
    <cellStyle name="SAPBEXtitle" xfId="150"/>
    <cellStyle name="SAPBEXundefined" xfId="151"/>
    <cellStyle name="Standaard 10" xfId="152"/>
    <cellStyle name="Standaard 11" xfId="153"/>
    <cellStyle name="Standaard 12" xfId="154"/>
    <cellStyle name="Standaard 2" xfId="155"/>
    <cellStyle name="Standaard 2 2" xfId="156"/>
    <cellStyle name="Standaard 2 2 2" xfId="157"/>
    <cellStyle name="Standaard 2 2 2 2" xfId="158"/>
    <cellStyle name="Standaard 2 3" xfId="159"/>
    <cellStyle name="Standaard 2 4" xfId="160"/>
    <cellStyle name="Standaard 2 5" xfId="161"/>
    <cellStyle name="Standaard 2 6" xfId="162"/>
    <cellStyle name="Standaard 2 7" xfId="163"/>
    <cellStyle name="Standaard 2 8" xfId="164"/>
    <cellStyle name="Standaard 2_Bijkomendeinlichtingen-2008-WVEM" xfId="165"/>
    <cellStyle name="Standaard 3" xfId="166"/>
    <cellStyle name="Standaard 3 2" xfId="167"/>
    <cellStyle name="Standaard 3 2 2" xfId="168"/>
    <cellStyle name="Standaard 3 2 3" xfId="169"/>
    <cellStyle name="Standaard 4" xfId="170"/>
    <cellStyle name="Standaard 4 2" xfId="171"/>
    <cellStyle name="Standaard 4 3" xfId="172"/>
    <cellStyle name="Standaard 4 4" xfId="173"/>
    <cellStyle name="Standaard 4 5" xfId="174"/>
    <cellStyle name="Standaard 4 6" xfId="175"/>
    <cellStyle name="Standaard 4 7" xfId="176"/>
    <cellStyle name="Standaard 4_CONTROLEBLAD" xfId="177"/>
    <cellStyle name="Standaard 5" xfId="178"/>
    <cellStyle name="Standaard 6" xfId="179"/>
    <cellStyle name="Standaard 6 2" xfId="180"/>
    <cellStyle name="Standaard 6 3" xfId="181"/>
    <cellStyle name="Standaard 6 4" xfId="182"/>
    <cellStyle name="Standaard 6 5" xfId="183"/>
    <cellStyle name="Standaard 6 6" xfId="184"/>
    <cellStyle name="Standaard 7" xfId="185"/>
    <cellStyle name="Standaard 7 2" xfId="186"/>
    <cellStyle name="Standaard 8" xfId="187"/>
    <cellStyle name="Standaard 8 2" xfId="188"/>
    <cellStyle name="Standaard 8 3" xfId="189"/>
    <cellStyle name="Standaard 9" xfId="190"/>
    <cellStyle name="Standaard_Balans IL-Glob. PLAU" xfId="191"/>
    <cellStyle name="Stijl 1" xfId="192"/>
    <cellStyle name="Titel" xfId="193"/>
    <cellStyle name="Totaal" xfId="194"/>
    <cellStyle name="Total" xfId="195"/>
    <cellStyle name="Uitvoer" xfId="196"/>
    <cellStyle name="Currency" xfId="197"/>
    <cellStyle name="Currency [0]" xfId="198"/>
    <cellStyle name="Verklarende tekst" xfId="199"/>
    <cellStyle name="Waarschuwingstekst" xfId="200"/>
    <cellStyle name="wittelijn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Aandeel per tariefcomponent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9092189"/>
        <c:axId val="37611974"/>
      </c:bar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1974"/>
        <c:crosses val="autoZero"/>
        <c:auto val="1"/>
        <c:lblOffset val="100"/>
        <c:tickLblSkip val="1"/>
        <c:noMultiLvlLbl val="0"/>
      </c:catAx>
      <c:valAx>
        <c:axId val="3761197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2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Prijzen in EUR/kWh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1024"/>
        <c:crosses val="autoZero"/>
        <c:auto val="1"/>
        <c:lblOffset val="100"/>
        <c:tickLblSkip val="1"/>
        <c:noMultiLvlLbl val="0"/>
      </c:catAx>
      <c:valAx>
        <c:axId val="26671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Aandeel per tariefcomponent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8712625"/>
        <c:axId val="12869306"/>
      </c:bar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9306"/>
        <c:crosses val="autoZero"/>
        <c:auto val="1"/>
        <c:lblOffset val="100"/>
        <c:tickLblSkip val="1"/>
        <c:noMultiLvlLbl val="0"/>
      </c:catAx>
      <c:valAx>
        <c:axId val="1286930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2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Prijzen in EUR/kWh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714891"/>
        <c:axId val="35780836"/>
      </c:line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0836"/>
        <c:crosses val="autoZero"/>
        <c:auto val="1"/>
        <c:lblOffset val="100"/>
        <c:tickLblSkip val="1"/>
        <c:noMultiLvlLbl val="0"/>
      </c:catAx>
      <c:valAx>
        <c:axId val="35780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4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24</xdr:row>
      <xdr:rowOff>9525</xdr:rowOff>
    </xdr:from>
    <xdr:to>
      <xdr:col>25</xdr:col>
      <xdr:colOff>0</xdr:colOff>
      <xdr:row>74</xdr:row>
      <xdr:rowOff>57150</xdr:rowOff>
    </xdr:to>
    <xdr:graphicFrame>
      <xdr:nvGraphicFramePr>
        <xdr:cNvPr id="1" name="Chart 1"/>
        <xdr:cNvGraphicFramePr/>
      </xdr:nvGraphicFramePr>
      <xdr:xfrm>
        <a:off x="25908000" y="4076700"/>
        <a:ext cx="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0</xdr:colOff>
      <xdr:row>83</xdr:row>
      <xdr:rowOff>19050</xdr:rowOff>
    </xdr:from>
    <xdr:to>
      <xdr:col>25</xdr:col>
      <xdr:colOff>0</xdr:colOff>
      <xdr:row>104</xdr:row>
      <xdr:rowOff>9525</xdr:rowOff>
    </xdr:to>
    <xdr:graphicFrame>
      <xdr:nvGraphicFramePr>
        <xdr:cNvPr id="2" name="Chart 2"/>
        <xdr:cNvGraphicFramePr/>
      </xdr:nvGraphicFramePr>
      <xdr:xfrm>
        <a:off x="25908000" y="13468350"/>
        <a:ext cx="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0</xdr:colOff>
      <xdr:row>24</xdr:row>
      <xdr:rowOff>9525</xdr:rowOff>
    </xdr:from>
    <xdr:to>
      <xdr:col>25</xdr:col>
      <xdr:colOff>0</xdr:colOff>
      <xdr:row>74</xdr:row>
      <xdr:rowOff>57150</xdr:rowOff>
    </xdr:to>
    <xdr:graphicFrame>
      <xdr:nvGraphicFramePr>
        <xdr:cNvPr id="3" name="Chart 3"/>
        <xdr:cNvGraphicFramePr/>
      </xdr:nvGraphicFramePr>
      <xdr:xfrm>
        <a:off x="25908000" y="4076700"/>
        <a:ext cx="0" cy="797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83</xdr:row>
      <xdr:rowOff>19050</xdr:rowOff>
    </xdr:from>
    <xdr:to>
      <xdr:col>25</xdr:col>
      <xdr:colOff>0</xdr:colOff>
      <xdr:row>104</xdr:row>
      <xdr:rowOff>9525</xdr:rowOff>
    </xdr:to>
    <xdr:graphicFrame>
      <xdr:nvGraphicFramePr>
        <xdr:cNvPr id="4" name="Chart 4"/>
        <xdr:cNvGraphicFramePr/>
      </xdr:nvGraphicFramePr>
      <xdr:xfrm>
        <a:off x="25908000" y="13468350"/>
        <a:ext cx="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\AppData\Local\Microsoft\Windows\Temporary%20Internet%20Files\Content.Outlook\FG8WOXLH\RAPPORTERINGMODEL%20ELEKTRICITEIT_WVEM_vCREG03122010%20(2)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kh\alg\budget%20WVEM\elektriciteit\CREG%20EL%202007%20AANGEPASTBUDGET\Tarieven%20aansluitingen%20Infrax%202007%20v5%201%20filter%20WVE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H\BUDGET\Budget-2004\Rapporten\Versie%20Def-30_09_03\Berekeningen%20nettarief%20nieuw%20voorstel%202004%20v2.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et\Tarification\EIA026\SAS%20DATA\bt%20proposition%202004\aardprov%20sup%2056%20kva%20%2022%20augu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riev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kh\alg\budget%20WVEM\gas\CREG%20GAS%202007%20BUDGET\Kopie%20van%20Tarieven%20aansluitingen%20Infrax%202007%20v5%201%20filter%20WVEM%20de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ima\LOCALS~1\Temp\Tijdelijke%20map%201%20voor%20test.zip\Stappenplande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\CONTR\BUDG&amp;CREG\Rab\Realiteit\2008\AfschrijvingenGAS2008_IVEG_v2704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ufil1\data\bkh\alg\budget%20WVEM\gas\CREG%20GAS%202007%20BUDGET\Kopie%20van%20Tarieven%20aansluitingen%20Infrax%202007%20v5%201%20filter%20WVEM%20de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antj\LOCALS~1\Temp\notes23684D\Tarieven%20aansluitingen%20Infrax%202007%20v3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blad"/>
      <sheetName val="INHOUD"/>
      <sheetName val="Assumpties"/>
      <sheetName val="Check list KB (art 2)"/>
      <sheetName val="Checklist KB (art 4-8)"/>
      <sheetName val="Checklist KB (art 9-14)"/>
      <sheetName val="Checklist KB (art 17)"/>
      <sheetName val="Checklist KB (art 21)"/>
      <sheetName val="Checklist KB (art 32-34)"/>
      <sheetName val="Tabel 1A"/>
      <sheetName val="Tabel 1B"/>
      <sheetName val="Tabel 1C"/>
      <sheetName val="Tabel 1D"/>
      <sheetName val="Tabel 2A"/>
      <sheetName val="Tabel 2B"/>
      <sheetName val="Tabel 2C"/>
      <sheetName val="Tabel 2D"/>
      <sheetName val="Tabel 3A"/>
      <sheetName val="Tabel 3B"/>
      <sheetName val="Tabel 3C"/>
      <sheetName val="Tabel 3D"/>
      <sheetName val="Tabel 4A"/>
      <sheetName val="Tabel 4B"/>
      <sheetName val="Tabel 4C"/>
      <sheetName val="Tabel 4D"/>
      <sheetName val="Tabel 5"/>
      <sheetName val="Tabel 6A"/>
      <sheetName val="Tabel 6B"/>
      <sheetName val="Tabel 6C"/>
      <sheetName val="Tabel 6D"/>
      <sheetName val="tabel 6E"/>
      <sheetName val="tabel 6F"/>
      <sheetName val="Tabel 6G"/>
      <sheetName val="Tabel 6H"/>
      <sheetName val="Tabel 6I"/>
      <sheetName val="Tabel 6J"/>
      <sheetName val="Tabel 6K"/>
      <sheetName val="Tabel 6L"/>
      <sheetName val="Tabel 6M"/>
      <sheetName val="tabel 6N"/>
      <sheetName val="Tabel 6O"/>
      <sheetName val="Tabel6O_2"/>
      <sheetName val="Tabel 6P"/>
      <sheetName val="Tabel 6Q"/>
      <sheetName val="Tabel 7A"/>
      <sheetName val="Tabel 7B"/>
      <sheetName val="Tabel 7C"/>
      <sheetName val="Tabel 7D"/>
      <sheetName val="Tabel 7E"/>
      <sheetName val="Tabel 7F"/>
      <sheetName val="Tabel 7G"/>
      <sheetName val="T7G_SODV"/>
      <sheetName val="T7G_REG"/>
      <sheetName val="T7G2_REG"/>
      <sheetName val="T7G_100kWh"/>
      <sheetName val="T7G_OV"/>
      <sheetName val="Tabel 7H"/>
      <sheetName val="Tabel 7I"/>
      <sheetName val="Tabel 7J"/>
      <sheetName val="Tabel 7K"/>
      <sheetName val="Tabel 7L"/>
      <sheetName val="Tabel 7M"/>
      <sheetName val="Tabel 7M_2"/>
      <sheetName val="Tabel 7N"/>
      <sheetName val="Tabel 7N_INFRAX"/>
      <sheetName val="Tabel 8A"/>
      <sheetName val="tabel 8B"/>
      <sheetName val="Tabel 9A"/>
      <sheetName val="Tabel 9B"/>
      <sheetName val="Tabel 10"/>
      <sheetName val="Tabel 11A"/>
      <sheetName val="Tabel 11B"/>
      <sheetName val="Tabel 11C"/>
      <sheetName val="Tabel 11D"/>
      <sheetName val="Tabel 12"/>
      <sheetName val="Tabel 13"/>
      <sheetName val="Tabel 14"/>
      <sheetName val="Tabel 15"/>
      <sheetName val="Tabel 16"/>
      <sheetName val="Tabel16_Infrax"/>
      <sheetName val="Tabel 17A"/>
      <sheetName val="Tabel 17B"/>
      <sheetName val="Tabel 18"/>
      <sheetName val="Tabel 19"/>
      <sheetName val="Tabel 20A"/>
      <sheetName val="Tabel 20B"/>
      <sheetName val="Tabel 21A"/>
      <sheetName val="Tabel 21B"/>
      <sheetName val="Tabel 21C"/>
      <sheetName val="Tabel 21D"/>
      <sheetName val="Tabel 22A"/>
      <sheetName val="Tabel 22B"/>
      <sheetName val="Tabel 22C"/>
      <sheetName val="Tabel 22D"/>
      <sheetName val="Tabel 23A"/>
      <sheetName val="Tabel 23B"/>
      <sheetName val="Tabel 23C"/>
      <sheetName val="Tabel 23D"/>
      <sheetName val="Tabel 23E"/>
      <sheetName val="tarWV08"/>
      <sheetName val="TE08"/>
      <sheetName val="Tabel 24"/>
      <sheetName val="Tabel 25"/>
      <sheetName val="Tabel 26"/>
      <sheetName val="Tabel 27"/>
      <sheetName val="Tabel 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1">
        <row r="5">
          <cell r="E5">
            <v>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</sheetNames>
    <sheetDataSet>
      <sheetData sheetId="2">
        <row r="9">
          <cell r="T9">
            <v>1.005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lans per act gedetailleerd"/>
      <sheetName val="detail per act"/>
    </sheetNames>
    <sheetDataSet>
      <sheetData sheetId="1">
        <row r="3">
          <cell r="B3">
            <v>0.521</v>
          </cell>
        </row>
        <row r="4">
          <cell r="B4">
            <v>0.479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19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1070.86</v>
          </cell>
          <cell r="J6">
            <v>1074.38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1070.86</v>
          </cell>
          <cell r="J8">
            <v>1074.38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2082.22</v>
          </cell>
          <cell r="J9">
            <v>2082.64</v>
          </cell>
          <cell r="K9">
            <v>2519.99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1070.86</v>
          </cell>
          <cell r="J10">
            <v>1074.38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1070.86</v>
          </cell>
          <cell r="J11">
            <v>1074.38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567.17</v>
          </cell>
          <cell r="J12">
            <v>566.94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8.7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2263.99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4141.65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</v>
          </cell>
          <cell r="J35">
            <v>4677.69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</v>
          </cell>
          <cell r="J37">
            <v>8925.62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65.1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160.92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65.1</v>
          </cell>
        </row>
        <row r="88">
          <cell r="C88">
            <v>26801</v>
          </cell>
          <cell r="D88" t="str">
            <v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135.98</v>
          </cell>
          <cell r="J100">
            <v>135.98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19.83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39.98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1167.1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35.12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4.31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</v>
          </cell>
          <cell r="J142">
            <v>145.45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148.73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-148.73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</v>
          </cell>
          <cell r="J165">
            <v>566.94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65.1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</v>
          </cell>
          <cell r="J182">
            <v>19.01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</v>
          </cell>
          <cell r="K184">
            <v>20.19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</v>
          </cell>
        </row>
        <row r="201">
          <cell r="C201">
            <v>70102</v>
          </cell>
          <cell r="D201" t="str">
            <v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</v>
          </cell>
          <cell r="J227">
            <v>19.01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</v>
          </cell>
          <cell r="J231">
            <v>566.94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</v>
          </cell>
        </row>
        <row r="233">
          <cell r="C233">
            <v>30112</v>
          </cell>
          <cell r="D233" t="str">
            <v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73.6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517.3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19.83</v>
          </cell>
          <cell r="J271">
            <v>19.83</v>
          </cell>
          <cell r="K271">
            <v>23.99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62.211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0.09709404463265134</v>
          </cell>
          <cell r="T11">
            <v>0.699111259426327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308.4389935022593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</v>
          </cell>
          <cell r="F16">
            <v>321</v>
          </cell>
          <cell r="G16">
            <v>3</v>
          </cell>
          <cell r="I16">
            <v>265.1363020747509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</v>
          </cell>
          <cell r="F18">
            <v>1320</v>
          </cell>
          <cell r="G18">
            <v>3</v>
          </cell>
          <cell r="I18">
            <v>1093.588838030195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</v>
          </cell>
          <cell r="N21">
            <v>501.570738916634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> </v>
          </cell>
          <cell r="R21">
            <v>833.67</v>
          </cell>
          <cell r="S21">
            <v>312</v>
          </cell>
          <cell r="T21">
            <v>431.0899999999999</v>
          </cell>
          <cell r="U21">
            <v>501.570738916634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6.809262513288621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> </v>
          </cell>
          <cell r="U39">
            <v>0</v>
          </cell>
        </row>
        <row r="40">
          <cell r="P40">
            <v>0</v>
          </cell>
          <cell r="Q40" t="str">
            <v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> </v>
          </cell>
        </row>
        <row r="50">
          <cell r="P50">
            <v>0</v>
          </cell>
          <cell r="Q50" t="str">
            <v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</v>
          </cell>
          <cell r="F56">
            <v>321</v>
          </cell>
          <cell r="G56">
            <v>3</v>
          </cell>
          <cell r="H56">
            <v>815102</v>
          </cell>
          <cell r="I56">
            <v>265.29</v>
          </cell>
          <cell r="P56" t="str">
            <v>Bijkomende meetmodule appartement (230V, 40 A, dubbeltarief)</v>
          </cell>
          <cell r="Q56" t="str">
            <v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</v>
          </cell>
          <cell r="F68">
            <v>321</v>
          </cell>
          <cell r="G68">
            <v>3</v>
          </cell>
          <cell r="H68">
            <v>815102</v>
          </cell>
          <cell r="I68">
            <v>265.29</v>
          </cell>
          <cell r="J68">
            <v>0.8333333333333334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316.9788020747509</v>
          </cell>
          <cell r="J69">
            <v>0.8333333333333334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0.8333333333333334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316.9788020747509</v>
          </cell>
          <cell r="J72">
            <v>0.8333333333333334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> </v>
          </cell>
          <cell r="U72">
            <v>0</v>
          </cell>
        </row>
        <row r="73">
          <cell r="P73">
            <v>0</v>
          </cell>
          <cell r="Q73" t="str">
            <v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</v>
          </cell>
          <cell r="G75">
            <v>3</v>
          </cell>
          <cell r="I75">
            <v>66.40761390071575</v>
          </cell>
          <cell r="M75">
            <v>65.10550382423112</v>
          </cell>
          <cell r="O75">
            <v>2006</v>
          </cell>
          <cell r="P75" t="str">
            <v>Leveren en plaatsen aansluitmodule 25S60</v>
          </cell>
          <cell r="Q75" t="str">
            <v> </v>
          </cell>
          <cell r="R75">
            <v>52</v>
          </cell>
          <cell r="S75">
            <v>59.56</v>
          </cell>
          <cell r="T75">
            <v>69.696</v>
          </cell>
          <cell r="U75">
            <v>65.10550382423112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48.69818261489954</v>
          </cell>
          <cell r="O76">
            <v>2006</v>
          </cell>
          <cell r="P76" t="str">
            <v>Leveren en plaatsen aansluitscheider 125A-4 polig</v>
          </cell>
          <cell r="Q76" t="str">
            <v> </v>
          </cell>
          <cell r="R76">
            <v>37.947599999999994</v>
          </cell>
          <cell r="S76">
            <v>20.09</v>
          </cell>
          <cell r="T76">
            <v>55.80519999999999</v>
          </cell>
          <cell r="U76">
            <v>48.69818261489954</v>
          </cell>
          <cell r="V76" t="str">
            <v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198.492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44.68620000000001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</v>
          </cell>
          <cell r="P82" t="str">
            <v>Graafwerken met inbegrip levering wachtbuis (per m)</v>
          </cell>
          <cell r="Q82" t="str">
            <v> </v>
          </cell>
        </row>
        <row r="83">
          <cell r="B83">
            <v>815231</v>
          </cell>
          <cell r="C83" t="str">
            <v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62.211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>Achteraf bijplaatsen spanningsloos contact voor bijv. boiler </v>
          </cell>
          <cell r="Q83" t="str">
            <v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</v>
          </cell>
          <cell r="U85">
            <v>337.5623760577049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> </v>
          </cell>
          <cell r="U89">
            <v>0</v>
          </cell>
        </row>
        <row r="90">
          <cell r="B90">
            <v>815305</v>
          </cell>
          <cell r="C90" t="str">
            <v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16.014</v>
          </cell>
          <cell r="N90">
            <v>15.7</v>
          </cell>
          <cell r="O90">
            <v>2006</v>
          </cell>
          <cell r="P90" t="str">
            <v>Doorboring binnenmuur of vloer </v>
          </cell>
          <cell r="Q90" t="str">
            <v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</v>
          </cell>
          <cell r="F91">
            <v>23</v>
          </cell>
          <cell r="G91">
            <v>2</v>
          </cell>
          <cell r="I91">
            <v>19.390200000000004</v>
          </cell>
          <cell r="N91">
            <v>19.01</v>
          </cell>
          <cell r="O91">
            <v>2006</v>
          </cell>
          <cell r="P91" t="str">
            <v>Doorboring en afdichting fundering of buitenmuur</v>
          </cell>
          <cell r="Q91" t="str">
            <v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142.98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62.211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142.98</v>
          </cell>
          <cell r="F99">
            <v>173.01</v>
          </cell>
          <cell r="G99">
            <v>3</v>
          </cell>
          <cell r="H99">
            <v>815203</v>
          </cell>
          <cell r="I99">
            <v>142.98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142.98</v>
          </cell>
          <cell r="F100">
            <v>173.01</v>
          </cell>
          <cell r="G100">
            <v>3</v>
          </cell>
          <cell r="H100">
            <v>815203</v>
          </cell>
          <cell r="I100">
            <v>142.98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314.3463499881092</v>
          </cell>
          <cell r="O106">
            <v>2006</v>
          </cell>
          <cell r="P106" t="str">
            <v>Vervanging ET door DT in nieuwe kast </v>
          </cell>
          <cell r="Q106" t="str">
            <v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314.3463499881092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-0.8333333333333334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>Verplaatsen van teller (buiten): zie tijdelijke wegname </v>
          </cell>
          <cell r="Q112" t="str">
            <v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</v>
          </cell>
          <cell r="J125">
            <v>0.8333333333333334</v>
          </cell>
          <cell r="O125">
            <v>2006</v>
          </cell>
          <cell r="P125" t="str">
            <v>Nutteloze verplaatsing (elektriciteit)</v>
          </cell>
          <cell r="Q125" t="str">
            <v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60.08403828450439</v>
          </cell>
          <cell r="O127">
            <v>2006</v>
          </cell>
          <cell r="P127" t="str">
            <v>Wegname meting (uit kastenbatterij)</v>
          </cell>
          <cell r="Q127" t="str">
            <v> </v>
          </cell>
          <cell r="R127">
            <v>71.29</v>
          </cell>
          <cell r="S127">
            <v>68.13</v>
          </cell>
          <cell r="T127">
            <v>55.7</v>
          </cell>
          <cell r="U127">
            <v>60.08403828450439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</v>
          </cell>
          <cell r="O128">
            <v>2006</v>
          </cell>
          <cell r="P128" t="str">
            <v>Afsluiten volledige aansluiting, bovengronds (bij afbraak)</v>
          </cell>
          <cell r="Q128" t="str">
            <v> </v>
          </cell>
          <cell r="R128">
            <v>127.2</v>
          </cell>
          <cell r="S128">
            <v>270.41</v>
          </cell>
          <cell r="T128">
            <v>114.05</v>
          </cell>
          <cell r="U128">
            <v>131.9115250703858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341.3550452521231</v>
          </cell>
          <cell r="O129">
            <v>2006</v>
          </cell>
          <cell r="P129" t="str">
            <v>Afsluiten volledige aansluiting, ondergronds (bij afbraak)</v>
          </cell>
          <cell r="Q129" t="str">
            <v> </v>
          </cell>
          <cell r="R129">
            <v>398.62</v>
          </cell>
          <cell r="S129">
            <v>270.41</v>
          </cell>
          <cell r="T129">
            <v>334.515</v>
          </cell>
          <cell r="U129">
            <v>341.3550452521231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> </v>
          </cell>
          <cell r="U134">
            <v>0</v>
          </cell>
        </row>
        <row r="135">
          <cell r="Q135" t="str">
            <v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> </v>
          </cell>
          <cell r="U145">
            <v>0</v>
          </cell>
        </row>
        <row r="146">
          <cell r="B146">
            <v>815753</v>
          </cell>
          <cell r="C146" t="str">
            <v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>Afsluiting en heraansluiten aan het ondergronds net </v>
          </cell>
          <cell r="Q146" t="str">
            <v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62.211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276.0976936153369</v>
          </cell>
          <cell r="N153">
            <v>270.6840133483695</v>
          </cell>
          <cell r="O153">
            <v>2006</v>
          </cell>
          <cell r="P153" t="str">
            <v>Plaatsen budgetmeter niet-beschermde klant excl. activatie</v>
          </cell>
          <cell r="Q153" t="str">
            <v> </v>
          </cell>
          <cell r="R153">
            <v>264.622</v>
          </cell>
          <cell r="S153">
            <v>268.67600000000004</v>
          </cell>
          <cell r="T153">
            <v>272.73</v>
          </cell>
          <cell r="U153">
            <v>270.6840133483695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270.6840133483695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> </v>
          </cell>
          <cell r="R154">
            <v>264.622</v>
          </cell>
          <cell r="S154">
            <v>268.67600000000004</v>
          </cell>
          <cell r="T154">
            <v>272.73</v>
          </cell>
          <cell r="U154">
            <v>270.6840133483695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61.98347107438017</v>
          </cell>
          <cell r="O155">
            <v>2006</v>
          </cell>
          <cell r="P155" t="str">
            <v>Desactiveren budgetmodule</v>
          </cell>
          <cell r="Q155" t="str">
            <v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8.2</v>
          </cell>
          <cell r="O165">
            <v>2006</v>
          </cell>
          <cell r="S165">
            <v>8.2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</v>
          </cell>
          <cell r="G167">
            <v>3</v>
          </cell>
          <cell r="I167">
            <v>61.914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</v>
          </cell>
          <cell r="G175">
            <v>3</v>
          </cell>
          <cell r="I175">
            <v>32.4258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67.6</v>
          </cell>
          <cell r="F176">
            <v>81.8</v>
          </cell>
          <cell r="G176">
            <v>3</v>
          </cell>
          <cell r="I176">
            <v>67.56479999999999</v>
          </cell>
          <cell r="N176">
            <v>66.24</v>
          </cell>
          <cell r="O176">
            <v>2006</v>
          </cell>
          <cell r="R176">
            <v>66.24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</v>
          </cell>
          <cell r="O178">
            <v>2006</v>
          </cell>
          <cell r="R178">
            <v>40.45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23.7048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4203.73342002102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4203.73342002102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19.83</v>
          </cell>
          <cell r="F190">
            <v>23.99</v>
          </cell>
          <cell r="G190">
            <v>5</v>
          </cell>
          <cell r="H190">
            <v>812115</v>
          </cell>
          <cell r="I190">
            <v>19.83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42.58878656992935</v>
          </cell>
          <cell r="N193">
            <v>41.75371232346014</v>
          </cell>
          <cell r="O193">
            <v>2006</v>
          </cell>
          <cell r="P193" t="str">
            <v>MS-kabel leveren (3xAlu 240) en plaatsen excl. graafwerk</v>
          </cell>
          <cell r="Q193" t="str">
            <v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56.03246865319556</v>
          </cell>
          <cell r="N194">
            <v>54.93379279725055</v>
          </cell>
          <cell r="O194">
            <v>2006</v>
          </cell>
          <cell r="P194" t="str">
            <v>MS-kabel (3xAlu 400) leveren en plaatsen excl. graafwerk</v>
          </cell>
          <cell r="Q194" t="str">
            <v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54.93379279725055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</v>
          </cell>
          <cell r="M198">
            <v>828.629851264254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> </v>
          </cell>
          <cell r="U199">
            <v>0</v>
          </cell>
        </row>
        <row r="200">
          <cell r="B200">
            <v>812102</v>
          </cell>
          <cell r="C200" t="str">
            <v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>Verzwaring middenspanning volgens verschil in kVA </v>
          </cell>
          <cell r="Q200" t="str">
            <v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19.83</v>
          </cell>
          <cell r="F201">
            <v>23.99</v>
          </cell>
          <cell r="G201">
            <v>5</v>
          </cell>
          <cell r="I201">
            <v>19.83</v>
          </cell>
          <cell r="M201">
            <v>19.83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142.98</v>
          </cell>
          <cell r="F202">
            <v>173.01</v>
          </cell>
          <cell r="G202">
            <v>3</v>
          </cell>
          <cell r="H202">
            <v>815204</v>
          </cell>
          <cell r="I202">
            <v>142.98</v>
          </cell>
          <cell r="P202" t="str">
            <v>Verlaging aansluitvermogen middenspanning (geen teruggave vermogensvergoeding)</v>
          </cell>
          <cell r="Q202" t="str">
            <v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248.844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> </v>
          </cell>
          <cell r="U210">
            <v>0</v>
          </cell>
        </row>
        <row r="211">
          <cell r="B211">
            <v>812108</v>
          </cell>
          <cell r="C211" t="str">
            <v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>Ondergronds afsluiten MS-cabine, via mof, incl. heraansluiten </v>
          </cell>
          <cell r="Q211" t="str">
            <v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</v>
          </cell>
          <cell r="G221">
            <v>3</v>
          </cell>
          <cell r="I221">
            <v>61.49140074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> </v>
          </cell>
          <cell r="R231">
            <v>125</v>
          </cell>
          <cell r="S231">
            <v>128.615</v>
          </cell>
          <cell r="T231">
            <v>132.23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</v>
          </cell>
          <cell r="M232">
            <v>96.12707371521944</v>
          </cell>
          <cell r="O232">
            <v>2006</v>
          </cell>
          <cell r="P232" t="str">
            <v>Gemengde cabine : in omhulsel netgebruiker - eenmalig</v>
          </cell>
          <cell r="Q232" t="str">
            <v> </v>
          </cell>
          <cell r="R232">
            <v>92</v>
          </cell>
          <cell r="S232">
            <v>94.75999999999999</v>
          </cell>
          <cell r="T232">
            <v>97.52</v>
          </cell>
          <cell r="U232">
            <v>96.12707371521944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>Verbindingsmof enkele MS-kabel </v>
          </cell>
          <cell r="Q236" t="str">
            <v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582.9504</v>
          </cell>
          <cell r="N237">
            <v>571.52</v>
          </cell>
          <cell r="O237">
            <v>2006</v>
          </cell>
          <cell r="P237" t="str">
            <v>Eindmof enkele MS-kabel </v>
          </cell>
          <cell r="Q237" t="str">
            <v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399.78495774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</v>
          </cell>
          <cell r="F252">
            <v>1489.99</v>
          </cell>
          <cell r="G252">
            <v>3</v>
          </cell>
          <cell r="I252">
            <v>1229.0263713</v>
          </cell>
          <cell r="J252">
            <v>0</v>
          </cell>
          <cell r="K252">
            <v>0</v>
          </cell>
          <cell r="L252">
            <v>0</v>
          </cell>
          <cell r="M252">
            <v>1149.85</v>
          </cell>
          <cell r="O252">
            <v>2004</v>
          </cell>
          <cell r="P252" t="str">
            <v>gebruiksrecht particuliere transformatiecabine 2x1000 kVA</v>
          </cell>
          <cell r="Q252" t="str">
            <v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</v>
          </cell>
          <cell r="F254">
            <v>4.97</v>
          </cell>
          <cell r="G254">
            <v>3</v>
          </cell>
          <cell r="I254">
            <v>4.10441472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</v>
          </cell>
          <cell r="F259">
            <v>46</v>
          </cell>
          <cell r="G259">
            <v>3</v>
          </cell>
          <cell r="I259">
            <v>38.01540000000001</v>
          </cell>
          <cell r="N259">
            <v>37.27</v>
          </cell>
          <cell r="O259">
            <v>2006</v>
          </cell>
          <cell r="P259" t="str">
            <v>huur transformator 160 kVA</v>
          </cell>
          <cell r="R259">
            <v>37.27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37.73</v>
          </cell>
          <cell r="O260">
            <v>2006</v>
          </cell>
          <cell r="P260" t="str">
            <v>huur transformator 250 kVA</v>
          </cell>
          <cell r="R260">
            <v>37.73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19.9</v>
          </cell>
          <cell r="G266">
            <v>3</v>
          </cell>
          <cell r="I266">
            <v>16.473</v>
          </cell>
          <cell r="N266">
            <v>16.15</v>
          </cell>
          <cell r="O266">
            <v>2006</v>
          </cell>
          <cell r="S266">
            <v>16.15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40.41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15.6672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34.05</v>
          </cell>
          <cell r="F276">
            <v>41.2</v>
          </cell>
          <cell r="G276">
            <v>3</v>
          </cell>
          <cell r="I276">
            <v>34.068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64.96</v>
          </cell>
          <cell r="F277">
            <v>78.6</v>
          </cell>
          <cell r="G277">
            <v>3</v>
          </cell>
          <cell r="I277">
            <v>64.9842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</v>
          </cell>
          <cell r="G280">
            <v>3</v>
          </cell>
          <cell r="I280">
            <v>32.4258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67.6</v>
          </cell>
          <cell r="F281">
            <v>81.8</v>
          </cell>
          <cell r="G281">
            <v>3</v>
          </cell>
          <cell r="I281">
            <v>67.56479999999999</v>
          </cell>
          <cell r="N281">
            <v>66.24</v>
          </cell>
          <cell r="O281">
            <v>2006</v>
          </cell>
          <cell r="R281">
            <v>66.24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</v>
          </cell>
          <cell r="O283">
            <v>2006</v>
          </cell>
          <cell r="R283">
            <v>40.45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23.7048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198.492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</v>
          </cell>
          <cell r="F286">
            <v>86.39</v>
          </cell>
          <cell r="G286">
            <v>3</v>
          </cell>
          <cell r="I286">
            <v>71.4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0.8333333333333334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70.5058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> </v>
          </cell>
          <cell r="U299">
            <v>0</v>
          </cell>
        </row>
        <row r="300">
          <cell r="P300">
            <v>0</v>
          </cell>
          <cell r="Q300" t="str">
            <v> </v>
          </cell>
        </row>
        <row r="301">
          <cell r="C301" t="str">
            <v>AARDGAS</v>
          </cell>
          <cell r="P301" t="str">
            <v>AARDGAS</v>
          </cell>
          <cell r="Q301" t="str">
            <v> </v>
          </cell>
        </row>
        <row r="302">
          <cell r="P302">
            <v>0</v>
          </cell>
          <cell r="Q302" t="str">
            <v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717.2848363167707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> </v>
          </cell>
          <cell r="U308">
            <v>0</v>
          </cell>
        </row>
        <row r="309">
          <cell r="P309">
            <v>0</v>
          </cell>
          <cell r="Q309" t="str">
            <v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> </v>
          </cell>
          <cell r="R313">
            <v>261.9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> </v>
          </cell>
          <cell r="R317">
            <v>1265</v>
          </cell>
          <cell r="S317">
            <v>1593</v>
          </cell>
          <cell r="T317">
            <v>1825.700386846046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918.3202205476439</v>
          </cell>
          <cell r="M319">
            <v>-788.5248585349013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> </v>
          </cell>
          <cell r="R319">
            <v>1265</v>
          </cell>
          <cell r="S319">
            <v>1593</v>
          </cell>
          <cell r="T319">
            <v>1825.700386846046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446.2083445918309</v>
          </cell>
          <cell r="AF320">
            <v>2000</v>
          </cell>
        </row>
        <row r="322">
          <cell r="P322">
            <v>0</v>
          </cell>
          <cell r="Q322" t="str">
            <v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</v>
          </cell>
          <cell r="N326">
            <v>1263.65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5319.355</v>
          </cell>
          <cell r="N329">
            <v>5319.355</v>
          </cell>
          <cell r="O329">
            <v>2007</v>
          </cell>
          <cell r="P329" t="str">
            <v>Telelezing gas (vanaf jaarverbruik 1 mio m³ verplicht)</v>
          </cell>
          <cell r="Q329" t="str">
            <v> </v>
          </cell>
          <cell r="R329">
            <v>6029</v>
          </cell>
          <cell r="S329">
            <v>4609.71</v>
          </cell>
          <cell r="U329">
            <v>5319.355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917.2060416609858</v>
          </cell>
          <cell r="O332">
            <v>2000</v>
          </cell>
          <cell r="P332" t="str">
            <v>Meter G40</v>
          </cell>
          <cell r="Q332" t="str">
            <v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2683.419097073129</v>
          </cell>
          <cell r="AB332" t="str">
            <v>teller g40 g65</v>
          </cell>
          <cell r="AC332" t="str">
            <v>stuk</v>
          </cell>
          <cell r="AD332">
            <v>917.2060416609858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917.2060416609858</v>
          </cell>
          <cell r="O333">
            <v>2000</v>
          </cell>
          <cell r="P333" t="str">
            <v>Meter G65</v>
          </cell>
          <cell r="Q333" t="str">
            <v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2695.944228830741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> </v>
          </cell>
          <cell r="R335">
            <v>1031.16</v>
          </cell>
          <cell r="S335">
            <v>9422</v>
          </cell>
          <cell r="T335">
            <v>4332.931141262912</v>
          </cell>
          <cell r="U335">
            <v>4154.165974371252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> </v>
          </cell>
          <cell r="R336">
            <v>1031.16</v>
          </cell>
          <cell r="S336">
            <v>21785</v>
          </cell>
          <cell r="T336">
            <v>4500.197892920717</v>
          </cell>
          <cell r="U336">
            <v>5471.477717576359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5687.069556365361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> </v>
          </cell>
          <cell r="R337">
            <v>1134.28</v>
          </cell>
          <cell r="S337">
            <v>28112</v>
          </cell>
          <cell r="T337">
            <v>8079.706378397739</v>
          </cell>
          <cell r="U337">
            <v>8609.281732421648</v>
          </cell>
          <cell r="AB337" t="str">
            <v>teller g650/DN200</v>
          </cell>
          <cell r="AC337" t="str">
            <v>stuk</v>
          </cell>
          <cell r="AD337">
            <v>4601.151713316097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</v>
          </cell>
          <cell r="L338">
            <v>4601.151713316097</v>
          </cell>
          <cell r="O338">
            <v>2001</v>
          </cell>
          <cell r="P338" t="str">
            <v>Meter G650 - turbine</v>
          </cell>
          <cell r="Q338" t="str">
            <v> </v>
          </cell>
          <cell r="R338">
            <v>1134.28</v>
          </cell>
          <cell r="S338">
            <v>31590</v>
          </cell>
          <cell r="T338">
            <v>8601.913177073406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6742.216201808391</v>
          </cell>
          <cell r="L339">
            <v>5119.571441674372</v>
          </cell>
          <cell r="O339">
            <v>2001</v>
          </cell>
          <cell r="P339" t="str">
            <v>Meter G1000 - turbine</v>
          </cell>
          <cell r="Q339" t="str">
            <v> </v>
          </cell>
          <cell r="R339">
            <v>1134.28</v>
          </cell>
          <cell r="S339">
            <v>31590</v>
          </cell>
          <cell r="T339">
            <v>9301.52309255734</v>
          </cell>
          <cell r="U339">
            <v>9801.160641478264</v>
          </cell>
          <cell r="AB339" t="str">
            <v>teller g1650/DN200</v>
          </cell>
          <cell r="AC339" t="str">
            <v>stuk</v>
          </cell>
          <cell r="AD339">
            <v>5653.211832453724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</v>
          </cell>
          <cell r="O340">
            <v>2001</v>
          </cell>
          <cell r="P340" t="str">
            <v>Meter G1600 - turbine</v>
          </cell>
          <cell r="Q340" t="str">
            <v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602.160305968097</v>
          </cell>
          <cell r="L343">
            <v>446.2083445918309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</v>
          </cell>
          <cell r="J347">
            <v>0</v>
          </cell>
          <cell r="K347">
            <v>0</v>
          </cell>
          <cell r="L347">
            <v>0</v>
          </cell>
          <cell r="M347">
            <v>79.279344</v>
          </cell>
          <cell r="O347">
            <v>2004</v>
          </cell>
          <cell r="P347" t="str">
            <v>huur reduceeruitrusting - tot en met 250 Nm³/u </v>
          </cell>
          <cell r="Q347" t="str">
            <v> </v>
          </cell>
          <cell r="U347">
            <v>0</v>
          </cell>
        </row>
        <row r="348">
          <cell r="B348">
            <v>826502</v>
          </cell>
          <cell r="C348" t="str">
            <v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>huur reduceeruitrusting &gt;250 Nm³/u tot 500 Nm³/h </v>
          </cell>
          <cell r="Q348" t="str">
            <v> </v>
          </cell>
          <cell r="U348">
            <v>0</v>
          </cell>
        </row>
        <row r="349">
          <cell r="B349">
            <v>826503</v>
          </cell>
          <cell r="C349" t="str">
            <v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>huur reduceeruitrusting &gt;500 Nm³/u tot 1500 Nm³/h </v>
          </cell>
          <cell r="Q349" t="str">
            <v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> </v>
          </cell>
          <cell r="U351">
            <v>0</v>
          </cell>
        </row>
        <row r="352">
          <cell r="B352">
            <v>826511</v>
          </cell>
          <cell r="C352" t="str">
            <v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</v>
          </cell>
          <cell r="O352">
            <v>2004</v>
          </cell>
          <cell r="P352" t="str">
            <v>onderhoud cabine - tot en met 1500 Nm³/h </v>
          </cell>
          <cell r="Q352" t="str">
            <v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161.98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151.334296</v>
          </cell>
          <cell r="O354">
            <v>2004</v>
          </cell>
          <cell r="P354" t="str">
            <v>onderhoud cabine - &gt;2500 Nm³/u tot 3500 Nm³/h</v>
          </cell>
          <cell r="Q354" t="str">
            <v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26.96051284609035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</v>
          </cell>
          <cell r="J358">
            <v>0</v>
          </cell>
          <cell r="K358">
            <v>0</v>
          </cell>
          <cell r="L358">
            <v>0</v>
          </cell>
          <cell r="M358">
            <v>32.9348957235888</v>
          </cell>
          <cell r="O358">
            <v>2004</v>
          </cell>
          <cell r="P358" t="str">
            <v>Huur corrector (volumeherleiding)</v>
          </cell>
          <cell r="Q358" t="str">
            <v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> </v>
          </cell>
          <cell r="T373">
            <v>-919.83</v>
          </cell>
          <cell r="U373">
            <v>-643.0635097581184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> </v>
          </cell>
          <cell r="U374">
            <v>0</v>
          </cell>
        </row>
        <row r="375">
          <cell r="Q375" t="str">
            <v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-82.65289256198348</v>
          </cell>
          <cell r="N376">
            <v>-82.65289256198348</v>
          </cell>
          <cell r="O376">
            <v>2007</v>
          </cell>
          <cell r="P376" t="str">
            <v>Actie "Fluxysfonds" aansluiten van bestaande woning (ombouw)</v>
          </cell>
          <cell r="Q376" t="str">
            <v> </v>
          </cell>
          <cell r="U376">
            <v>0</v>
          </cell>
          <cell r="V376" t="str">
            <v>Fluxys premie</v>
          </cell>
        </row>
        <row r="377">
          <cell r="Q377" t="str">
            <v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</v>
          </cell>
          <cell r="N380">
            <v>264.2302534655896</v>
          </cell>
          <cell r="O380">
            <v>2006</v>
          </cell>
          <cell r="P380" t="str">
            <v>Buitenafsluiter - leiding diameter 63 mm</v>
          </cell>
          <cell r="Q380" t="str">
            <v> </v>
          </cell>
          <cell r="R380">
            <v>348.43</v>
          </cell>
          <cell r="S380">
            <v>133.44</v>
          </cell>
          <cell r="T380">
            <v>257.85</v>
          </cell>
          <cell r="U380">
            <v>264.2302534655896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</v>
          </cell>
          <cell r="F381">
            <v>776</v>
          </cell>
          <cell r="G381">
            <v>3</v>
          </cell>
          <cell r="I381">
            <v>641.0614817288441</v>
          </cell>
          <cell r="N381">
            <v>628.4916487537687</v>
          </cell>
          <cell r="O381">
            <v>2006</v>
          </cell>
          <cell r="P381" t="str">
            <v>Buitenafsluiter - leiding diameter 110 mm</v>
          </cell>
          <cell r="Q381" t="str">
            <v> </v>
          </cell>
          <cell r="R381">
            <v>637</v>
          </cell>
          <cell r="S381">
            <v>631.31</v>
          </cell>
          <cell r="T381">
            <v>625.62</v>
          </cell>
          <cell r="U381">
            <v>628.4916487537687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</v>
          </cell>
          <cell r="F385">
            <v>167</v>
          </cell>
          <cell r="G385">
            <v>3</v>
          </cell>
          <cell r="I385">
            <v>138.3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</v>
          </cell>
          <cell r="F386">
            <v>771</v>
          </cell>
          <cell r="G386">
            <v>3</v>
          </cell>
          <cell r="I386">
            <v>637.0053</v>
          </cell>
          <cell r="N386">
            <v>624.515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624.515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680.8398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6.697684748337208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</v>
          </cell>
          <cell r="F396">
            <v>82.8</v>
          </cell>
          <cell r="G396">
            <v>3</v>
          </cell>
          <cell r="H396">
            <v>815311</v>
          </cell>
          <cell r="I396">
            <v>68.43</v>
          </cell>
          <cell r="P396" t="str">
            <v>Graafwerken met inbegrip levering wachtbuis (per m)</v>
          </cell>
          <cell r="Q396" t="str">
            <v> </v>
          </cell>
        </row>
        <row r="397">
          <cell r="B397">
            <v>826305</v>
          </cell>
          <cell r="C397" t="str">
            <v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>Doorboring binnenmuur of vloer </v>
          </cell>
          <cell r="Q397" t="str">
            <v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</v>
          </cell>
          <cell r="F398">
            <v>23</v>
          </cell>
          <cell r="G398">
            <v>2</v>
          </cell>
          <cell r="H398">
            <v>815306</v>
          </cell>
          <cell r="I398">
            <v>19.01</v>
          </cell>
          <cell r="N398">
            <v>19.01</v>
          </cell>
          <cell r="O398">
            <v>2006</v>
          </cell>
          <cell r="P398" t="str">
            <v>Doorboring en afdichting fundering of buitenmuur</v>
          </cell>
          <cell r="Q398" t="str">
            <v> </v>
          </cell>
          <cell r="U398">
            <v>0</v>
          </cell>
        </row>
        <row r="399">
          <cell r="P399">
            <v>0</v>
          </cell>
          <cell r="Q399" t="str">
            <v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> </v>
          </cell>
          <cell r="R415">
            <v>619.34</v>
          </cell>
          <cell r="S415">
            <v>535.44</v>
          </cell>
          <cell r="T415">
            <v>252.89</v>
          </cell>
          <cell r="U415">
            <v>355.0044886385431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> </v>
          </cell>
          <cell r="R416">
            <v>619.34</v>
          </cell>
          <cell r="S416">
            <v>535.44</v>
          </cell>
          <cell r="T416">
            <v>252.89</v>
          </cell>
          <cell r="U416">
            <v>355.0044886385431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</v>
          </cell>
          <cell r="N417">
            <v>355.0044886385431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> </v>
          </cell>
          <cell r="R417">
            <v>619.34</v>
          </cell>
          <cell r="S417">
            <v>535.44</v>
          </cell>
          <cell r="T417">
            <v>252.89</v>
          </cell>
          <cell r="U417">
            <v>355.0044886385431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82.94800000000001</v>
          </cell>
          <cell r="J423">
            <v>1.3333333333333335</v>
          </cell>
          <cell r="O423">
            <v>2007</v>
          </cell>
          <cell r="Q423" t="str">
            <v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231.4000000000001</v>
          </cell>
          <cell r="J424">
            <v>1.3333333333333335</v>
          </cell>
          <cell r="O424">
            <v>2007</v>
          </cell>
          <cell r="Q424" t="str">
            <v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82.9459263</v>
          </cell>
          <cell r="J427">
            <v>1.3333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82.94800000000001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8.45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> </v>
          </cell>
          <cell r="U440">
            <v>0</v>
          </cell>
        </row>
        <row r="441">
          <cell r="P441">
            <v>0</v>
          </cell>
          <cell r="Q441" t="str">
            <v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8.45</v>
          </cell>
          <cell r="G443">
            <v>3</v>
          </cell>
          <cell r="I443">
            <v>6.987204000000001</v>
          </cell>
          <cell r="K443">
            <v>2.47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> </v>
          </cell>
          <cell r="R443">
            <v>16.83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</v>
          </cell>
          <cell r="O458">
            <v>2000</v>
          </cell>
          <cell r="P458" t="str">
            <v>VERVALLEN: Buitenafsluiter - leiding diameter 160 mm</v>
          </cell>
          <cell r="Q458" t="str">
            <v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83.5482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</v>
          </cell>
          <cell r="J467">
            <v>0.8333333333333334</v>
          </cell>
          <cell r="O467">
            <v>2007</v>
          </cell>
          <cell r="P467" t="str">
            <v>Nutteloze verplaatsing (aardgas)</v>
          </cell>
          <cell r="Q467" t="str">
            <v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62.211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> </v>
          </cell>
          <cell r="U474">
            <v>0</v>
          </cell>
        </row>
        <row r="475">
          <cell r="P475">
            <v>0</v>
          </cell>
          <cell r="Q475" t="str">
            <v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15.6672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34.05</v>
          </cell>
          <cell r="F491">
            <v>41.2</v>
          </cell>
          <cell r="G491">
            <v>3</v>
          </cell>
          <cell r="I491">
            <v>34.068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64.96</v>
          </cell>
          <cell r="F492">
            <v>78.6</v>
          </cell>
          <cell r="G492">
            <v>3</v>
          </cell>
          <cell r="I492">
            <v>64.9842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</v>
          </cell>
          <cell r="G495">
            <v>3</v>
          </cell>
          <cell r="I495">
            <v>32.4258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67.6</v>
          </cell>
          <cell r="F496">
            <v>81.8</v>
          </cell>
          <cell r="G496">
            <v>3</v>
          </cell>
          <cell r="I496">
            <v>67.56479999999999</v>
          </cell>
          <cell r="N496">
            <v>66.24</v>
          </cell>
          <cell r="O496">
            <v>2006</v>
          </cell>
          <cell r="P496" t="str">
            <v>Herstel KWS/Beton</v>
          </cell>
          <cell r="R496">
            <v>66.24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</v>
          </cell>
          <cell r="O498">
            <v>2006</v>
          </cell>
          <cell r="P498" t="str">
            <v>Aanvulgrond per m³</v>
          </cell>
          <cell r="R498">
            <v>40.45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23.7048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0.8333333333333334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70.5058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61.19163600000002</v>
          </cell>
          <cell r="J511">
            <v>0</v>
          </cell>
          <cell r="K511">
            <v>0</v>
          </cell>
          <cell r="L511">
            <v>0</v>
          </cell>
          <cell r="M511">
            <v>59.99180000000001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> </v>
          </cell>
          <cell r="U513">
            <v>0</v>
          </cell>
        </row>
        <row r="514">
          <cell r="B514">
            <v>830112</v>
          </cell>
          <cell r="C514" t="str">
            <v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>Eerste aansluiting bestaand appartement </v>
          </cell>
          <cell r="Q514" t="str">
            <v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36.40571787079646</v>
          </cell>
          <cell r="J516">
            <v>0</v>
          </cell>
          <cell r="K516">
            <v>0</v>
          </cell>
          <cell r="L516">
            <v>0</v>
          </cell>
          <cell r="M516">
            <v>35.05</v>
          </cell>
          <cell r="O516">
            <v>2005</v>
          </cell>
          <cell r="P516" t="str">
            <v>Netuitbreiding kabeldistributie excl. graafwerken</v>
          </cell>
          <cell r="Q516" t="str">
            <v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> </v>
          </cell>
          <cell r="U520">
            <v>0</v>
          </cell>
        </row>
        <row r="521">
          <cell r="B521">
            <v>830305</v>
          </cell>
          <cell r="C521" t="str">
            <v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>Doorboring binnenmuur of vloer </v>
          </cell>
          <cell r="Q521" t="str">
            <v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</v>
          </cell>
          <cell r="O524">
            <v>1999</v>
          </cell>
          <cell r="P524" t="str">
            <v>VERVALLEN: Aansluitkabel in gleuf of buis of opgespannen,  &gt;10m</v>
          </cell>
          <cell r="Q524" t="str">
            <v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> </v>
          </cell>
          <cell r="U526">
            <v>0</v>
          </cell>
        </row>
        <row r="527">
          <cell r="B527">
            <v>830313</v>
          </cell>
          <cell r="C527" t="str">
            <v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>Binnenhuisversterker </v>
          </cell>
          <cell r="Q527" t="str">
            <v> </v>
          </cell>
          <cell r="U527">
            <v>0</v>
          </cell>
        </row>
        <row r="528">
          <cell r="B528">
            <v>830314</v>
          </cell>
          <cell r="C528" t="str">
            <v>Binnensplitter </v>
          </cell>
          <cell r="D528" t="str">
            <v>st</v>
          </cell>
          <cell r="E528">
            <v>13.97</v>
          </cell>
          <cell r="F528">
            <v>16.9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>Binnensplitter </v>
          </cell>
          <cell r="Q528" t="str">
            <v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9.716604319344578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4.27</v>
          </cell>
          <cell r="G531">
            <v>3</v>
          </cell>
          <cell r="I531">
            <v>3.527911348221687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77.50714325638555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</v>
          </cell>
          <cell r="G537">
            <v>3</v>
          </cell>
          <cell r="I537">
            <v>31.1055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610.93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> </v>
          </cell>
          <cell r="U555">
            <v>0</v>
          </cell>
        </row>
        <row r="556">
          <cell r="B556">
            <v>870102</v>
          </cell>
          <cell r="C556" t="str">
            <v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>Aansluiting riolering - diameter 200 mm </v>
          </cell>
          <cell r="Q556" t="str">
            <v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88.33537190082646</v>
          </cell>
          <cell r="J566">
            <v>0</v>
          </cell>
          <cell r="K566">
            <v>0</v>
          </cell>
          <cell r="L566">
            <v>0</v>
          </cell>
          <cell r="M566">
            <v>82.64462809917356</v>
          </cell>
          <cell r="O566">
            <v>2004</v>
          </cell>
          <cell r="P566" t="str">
            <v>Supplement inbuizing gracht (gedeelte boven 5m)</v>
          </cell>
          <cell r="Q566" t="str">
            <v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</v>
          </cell>
          <cell r="M575">
            <v>81.79136006984768</v>
          </cell>
          <cell r="O575">
            <v>2004</v>
          </cell>
          <cell r="P575" t="str">
            <v>Levering energie budgetmeter - dagverbruik</v>
          </cell>
          <cell r="Q575" t="str">
            <v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</v>
          </cell>
          <cell r="O576">
            <v>2004</v>
          </cell>
          <cell r="P576" t="str">
            <v>Levering energie budgetmeter - nachtverbruik</v>
          </cell>
          <cell r="Q576" t="str">
            <v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> </v>
          </cell>
          <cell r="U580">
            <v>0</v>
          </cell>
        </row>
        <row r="581">
          <cell r="C581" t="str">
            <v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Tijdelijke werfwaansluiting tot 80A met materiaal en aansluitkabel van de klant op bovengronds net of uit verdeelkast </v>
          </cell>
          <cell r="Q581" t="str">
            <v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271.9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636.28047882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751.28959962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> </v>
          </cell>
          <cell r="U589">
            <v>0</v>
          </cell>
        </row>
        <row r="590">
          <cell r="C590" t="str">
            <v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>VERVALLEN: Reductie op vermogensvergoeding LS-aansluiting vanaf 56 kVA </v>
          </cell>
          <cell r="Q590" t="str">
            <v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62.211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> </v>
          </cell>
          <cell r="U591">
            <v>0</v>
          </cell>
        </row>
        <row r="592">
          <cell r="C592" t="str">
            <v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>VERVALLEN: Vermogensvergoeding LS-aansluiting op tweede schijf boven 56 kVA </v>
          </cell>
          <cell r="Q592" t="str">
            <v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> </v>
          </cell>
          <cell r="U603">
            <v>0</v>
          </cell>
        </row>
        <row r="604">
          <cell r="C604" t="str">
            <v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>Aansluitkast "buitenverblijf" met slot, aan grens openbaar domein </v>
          </cell>
          <cell r="Q604" t="str">
            <v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534.4290000000001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> </v>
          </cell>
          <cell r="U614">
            <v>0</v>
          </cell>
        </row>
        <row r="615">
          <cell r="C615" t="str">
            <v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>Afsluiting aan het ondergronds net </v>
          </cell>
          <cell r="Q615" t="str">
            <v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> </v>
          </cell>
          <cell r="U623">
            <v>0</v>
          </cell>
        </row>
        <row r="624">
          <cell r="C624" t="str">
            <v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>Indienststelling na afsluiting </v>
          </cell>
          <cell r="Q624" t="str">
            <v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62.211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820.6371066600001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</v>
          </cell>
          <cell r="J633">
            <v>0</v>
          </cell>
          <cell r="K633">
            <v>0</v>
          </cell>
          <cell r="L633">
            <v>0</v>
          </cell>
          <cell r="M633">
            <v>8.264462809917356</v>
          </cell>
          <cell r="O633">
            <v>2005</v>
          </cell>
          <cell r="P633" t="str">
            <v>Vervanging kaart budgetmeter</v>
          </cell>
          <cell r="Q633" t="str">
            <v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-151.7352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</v>
          </cell>
          <cell r="F644">
            <v>321</v>
          </cell>
          <cell r="G644">
            <v>3</v>
          </cell>
          <cell r="I644">
            <v>265.62190158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> </v>
          </cell>
          <cell r="U650">
            <v>0</v>
          </cell>
        </row>
        <row r="651">
          <cell r="C651" t="str">
            <v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>VERVALLEN: Reductie op vermogensvergoeding LS-aansluiting vanaf 56 kVA </v>
          </cell>
          <cell r="Q651" t="str">
            <v> </v>
          </cell>
          <cell r="U651">
            <v>0</v>
          </cell>
        </row>
        <row r="652">
          <cell r="C652" t="str">
            <v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>VERVALLEN: Vermogensvergoeding LS-aansluiting op tweede schijf boven 56 kVA </v>
          </cell>
          <cell r="Q652" t="str">
            <v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</v>
          </cell>
          <cell r="J657">
            <v>0</v>
          </cell>
          <cell r="K657">
            <v>0</v>
          </cell>
          <cell r="L657">
            <v>0</v>
          </cell>
          <cell r="M657">
            <v>40.48</v>
          </cell>
          <cell r="O657">
            <v>2004</v>
          </cell>
          <cell r="P657" t="str">
            <v>Dubbele kabel leveren en plaatsen incl. graafwerk</v>
          </cell>
          <cell r="Q657" t="str">
            <v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</v>
          </cell>
          <cell r="O660">
            <v>2004</v>
          </cell>
          <cell r="P660" t="str">
            <v>LSP graafwerken volle grond ? (zie LS)</v>
          </cell>
          <cell r="Q660" t="str">
            <v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</v>
          </cell>
          <cell r="G665">
            <v>3</v>
          </cell>
          <cell r="I665">
            <v>61.49140074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0.8333333333333334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70.5058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</sheetNames>
    <sheetDataSet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0.06667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12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33.12</v>
          </cell>
        </row>
        <row r="200">
          <cell r="I200">
            <v>191</v>
          </cell>
        </row>
        <row r="201">
          <cell r="I201">
            <v>21.0957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62.211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0.09709404463265134</v>
          </cell>
          <cell r="T11">
            <v>0.699111259426327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308.4389935022593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</v>
          </cell>
          <cell r="F16">
            <v>321</v>
          </cell>
          <cell r="G16">
            <v>3</v>
          </cell>
          <cell r="I16">
            <v>265.1363020747509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</v>
          </cell>
          <cell r="F18">
            <v>1320</v>
          </cell>
          <cell r="G18">
            <v>3</v>
          </cell>
          <cell r="I18">
            <v>1093.588838030195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</v>
          </cell>
          <cell r="N21">
            <v>501.570738916634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> </v>
          </cell>
          <cell r="R21">
            <v>833.67</v>
          </cell>
          <cell r="S21">
            <v>312</v>
          </cell>
          <cell r="T21">
            <v>431.0899999999999</v>
          </cell>
          <cell r="U21">
            <v>501.570738916634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6.809262513288621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> </v>
          </cell>
          <cell r="U39">
            <v>0</v>
          </cell>
        </row>
        <row r="40">
          <cell r="P40">
            <v>0</v>
          </cell>
          <cell r="Q40" t="str">
            <v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> </v>
          </cell>
        </row>
        <row r="50">
          <cell r="P50">
            <v>0</v>
          </cell>
          <cell r="Q50" t="str">
            <v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</v>
          </cell>
          <cell r="F56">
            <v>321</v>
          </cell>
          <cell r="G56">
            <v>3</v>
          </cell>
          <cell r="H56">
            <v>815102</v>
          </cell>
          <cell r="I56">
            <v>265.29</v>
          </cell>
          <cell r="P56" t="str">
            <v>Bijkomende meetmodule appartement (230V, 40 A, dubbeltarief)</v>
          </cell>
          <cell r="Q56" t="str">
            <v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</v>
          </cell>
          <cell r="F68">
            <v>321</v>
          </cell>
          <cell r="G68">
            <v>3</v>
          </cell>
          <cell r="H68">
            <v>815102</v>
          </cell>
          <cell r="I68">
            <v>265.29</v>
          </cell>
          <cell r="J68">
            <v>0.8333333333333334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316.9788020747509</v>
          </cell>
          <cell r="J69">
            <v>0.8333333333333334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0.8333333333333334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316.9788020747509</v>
          </cell>
          <cell r="J72">
            <v>0.8333333333333334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> </v>
          </cell>
          <cell r="U72">
            <v>0</v>
          </cell>
        </row>
        <row r="73">
          <cell r="P73">
            <v>0</v>
          </cell>
          <cell r="Q73" t="str">
            <v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</v>
          </cell>
          <cell r="G75">
            <v>3</v>
          </cell>
          <cell r="I75">
            <v>66.40761390071575</v>
          </cell>
          <cell r="M75">
            <v>65.10550382423112</v>
          </cell>
          <cell r="O75">
            <v>2006</v>
          </cell>
          <cell r="P75" t="str">
            <v>Leveren en plaatsen aansluitmodule 25S60</v>
          </cell>
          <cell r="Q75" t="str">
            <v> </v>
          </cell>
          <cell r="R75">
            <v>52</v>
          </cell>
          <cell r="S75">
            <v>59.56</v>
          </cell>
          <cell r="T75">
            <v>69.696</v>
          </cell>
          <cell r="U75">
            <v>65.10550382423112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48.69818261489954</v>
          </cell>
          <cell r="O76">
            <v>2006</v>
          </cell>
          <cell r="P76" t="str">
            <v>Leveren en plaatsen aansluitscheider 125A-4 polig</v>
          </cell>
          <cell r="Q76" t="str">
            <v> </v>
          </cell>
          <cell r="R76">
            <v>37.947599999999994</v>
          </cell>
          <cell r="S76">
            <v>20.09</v>
          </cell>
          <cell r="T76">
            <v>55.80519999999999</v>
          </cell>
          <cell r="U76">
            <v>48.69818261489954</v>
          </cell>
          <cell r="V76" t="str">
            <v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198.492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44.68620000000001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</v>
          </cell>
          <cell r="P82" t="str">
            <v>Graafwerken met inbegrip levering wachtbuis (per m)</v>
          </cell>
          <cell r="Q82" t="str">
            <v> </v>
          </cell>
        </row>
        <row r="83">
          <cell r="B83">
            <v>815231</v>
          </cell>
          <cell r="C83" t="str">
            <v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62.211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>Achteraf bijplaatsen spanningsloos contact voor bijv. boiler </v>
          </cell>
          <cell r="Q83" t="str">
            <v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</v>
          </cell>
          <cell r="U85">
            <v>337.5623760577049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> </v>
          </cell>
          <cell r="U89">
            <v>0</v>
          </cell>
        </row>
        <row r="90">
          <cell r="B90">
            <v>815305</v>
          </cell>
          <cell r="C90" t="str">
            <v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16.014</v>
          </cell>
          <cell r="N90">
            <v>15.7</v>
          </cell>
          <cell r="O90">
            <v>2006</v>
          </cell>
          <cell r="P90" t="str">
            <v>Doorboring binnenmuur of vloer </v>
          </cell>
          <cell r="Q90" t="str">
            <v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</v>
          </cell>
          <cell r="F91">
            <v>23</v>
          </cell>
          <cell r="G91">
            <v>2</v>
          </cell>
          <cell r="I91">
            <v>19.390200000000004</v>
          </cell>
          <cell r="N91">
            <v>19.01</v>
          </cell>
          <cell r="O91">
            <v>2006</v>
          </cell>
          <cell r="P91" t="str">
            <v>Doorboring en afdichting fundering of buitenmuur</v>
          </cell>
          <cell r="Q91" t="str">
            <v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142.98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62.211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142.98</v>
          </cell>
          <cell r="F99">
            <v>173.01</v>
          </cell>
          <cell r="G99">
            <v>3</v>
          </cell>
          <cell r="H99">
            <v>815203</v>
          </cell>
          <cell r="I99">
            <v>142.98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142.98</v>
          </cell>
          <cell r="F100">
            <v>173.01</v>
          </cell>
          <cell r="G100">
            <v>3</v>
          </cell>
          <cell r="H100">
            <v>815203</v>
          </cell>
          <cell r="I100">
            <v>142.98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314.3463499881092</v>
          </cell>
          <cell r="O106">
            <v>2006</v>
          </cell>
          <cell r="P106" t="str">
            <v>Vervanging ET door DT in nieuwe kast </v>
          </cell>
          <cell r="Q106" t="str">
            <v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314.3463499881092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-0.8333333333333334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>Verplaatsen van teller (buiten): zie tijdelijke wegname </v>
          </cell>
          <cell r="Q112" t="str">
            <v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</v>
          </cell>
          <cell r="J125">
            <v>0.8333333333333334</v>
          </cell>
          <cell r="O125">
            <v>2006</v>
          </cell>
          <cell r="P125" t="str">
            <v>Nutteloze verplaatsing (elektriciteit)</v>
          </cell>
          <cell r="Q125" t="str">
            <v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60.08403828450439</v>
          </cell>
          <cell r="O127">
            <v>2006</v>
          </cell>
          <cell r="P127" t="str">
            <v>Wegname meting (uit kastenbatterij)</v>
          </cell>
          <cell r="Q127" t="str">
            <v> </v>
          </cell>
          <cell r="R127">
            <v>71.29</v>
          </cell>
          <cell r="S127">
            <v>68.13</v>
          </cell>
          <cell r="T127">
            <v>55.7</v>
          </cell>
          <cell r="U127">
            <v>60.08403828450439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</v>
          </cell>
          <cell r="O128">
            <v>2006</v>
          </cell>
          <cell r="P128" t="str">
            <v>Afsluiten volledige aansluiting, bovengronds (bij afbraak)</v>
          </cell>
          <cell r="Q128" t="str">
            <v> </v>
          </cell>
          <cell r="R128">
            <v>127.2</v>
          </cell>
          <cell r="S128">
            <v>270.41</v>
          </cell>
          <cell r="T128">
            <v>114.05</v>
          </cell>
          <cell r="U128">
            <v>131.9115250703858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341.3550452521231</v>
          </cell>
          <cell r="O129">
            <v>2006</v>
          </cell>
          <cell r="P129" t="str">
            <v>Afsluiten volledige aansluiting, ondergronds (bij afbraak)</v>
          </cell>
          <cell r="Q129" t="str">
            <v> </v>
          </cell>
          <cell r="R129">
            <v>398.62</v>
          </cell>
          <cell r="S129">
            <v>270.41</v>
          </cell>
          <cell r="T129">
            <v>334.515</v>
          </cell>
          <cell r="U129">
            <v>341.3550452521231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> </v>
          </cell>
          <cell r="U134">
            <v>0</v>
          </cell>
        </row>
        <row r="135">
          <cell r="Q135" t="str">
            <v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> </v>
          </cell>
          <cell r="U145">
            <v>0</v>
          </cell>
        </row>
        <row r="146">
          <cell r="B146">
            <v>815753</v>
          </cell>
          <cell r="C146" t="str">
            <v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>Afsluiting en heraansluiten aan het ondergronds net </v>
          </cell>
          <cell r="Q146" t="str">
            <v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62.211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276.0976936153369</v>
          </cell>
          <cell r="N153">
            <v>270.6840133483695</v>
          </cell>
          <cell r="O153">
            <v>2006</v>
          </cell>
          <cell r="P153" t="str">
            <v>Plaatsen budgetmeter niet-beschermde klant excl. activatie</v>
          </cell>
          <cell r="Q153" t="str">
            <v> </v>
          </cell>
          <cell r="R153">
            <v>264.622</v>
          </cell>
          <cell r="S153">
            <v>268.67600000000004</v>
          </cell>
          <cell r="T153">
            <v>272.73</v>
          </cell>
          <cell r="U153">
            <v>270.6840133483695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270.6840133483695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> </v>
          </cell>
          <cell r="R154">
            <v>264.622</v>
          </cell>
          <cell r="S154">
            <v>268.67600000000004</v>
          </cell>
          <cell r="T154">
            <v>272.73</v>
          </cell>
          <cell r="U154">
            <v>270.6840133483695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61.98347107438017</v>
          </cell>
          <cell r="O155">
            <v>2006</v>
          </cell>
          <cell r="P155" t="str">
            <v>Desactiveren budgetmodule</v>
          </cell>
          <cell r="Q155" t="str">
            <v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8.2</v>
          </cell>
          <cell r="O165">
            <v>2006</v>
          </cell>
          <cell r="S165">
            <v>8.2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</v>
          </cell>
          <cell r="G167">
            <v>3</v>
          </cell>
          <cell r="I167">
            <v>61.914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</v>
          </cell>
          <cell r="G175">
            <v>3</v>
          </cell>
          <cell r="I175">
            <v>32.4258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67.6</v>
          </cell>
          <cell r="F176">
            <v>81.8</v>
          </cell>
          <cell r="G176">
            <v>3</v>
          </cell>
          <cell r="I176">
            <v>67.56479999999999</v>
          </cell>
          <cell r="N176">
            <v>66.24</v>
          </cell>
          <cell r="O176">
            <v>2006</v>
          </cell>
          <cell r="R176">
            <v>66.24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</v>
          </cell>
          <cell r="O178">
            <v>2006</v>
          </cell>
          <cell r="R178">
            <v>40.45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23.7048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4203.73342002102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4203.73342002102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19.83</v>
          </cell>
          <cell r="F190">
            <v>23.99</v>
          </cell>
          <cell r="G190">
            <v>5</v>
          </cell>
          <cell r="H190">
            <v>812115</v>
          </cell>
          <cell r="I190">
            <v>19.83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42.58878656992935</v>
          </cell>
          <cell r="N193">
            <v>41.75371232346014</v>
          </cell>
          <cell r="O193">
            <v>2006</v>
          </cell>
          <cell r="P193" t="str">
            <v>MS-kabel leveren (3xAlu 240) en plaatsen excl. graafwerk</v>
          </cell>
          <cell r="Q193" t="str">
            <v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56.03246865319556</v>
          </cell>
          <cell r="N194">
            <v>54.93379279725055</v>
          </cell>
          <cell r="O194">
            <v>2006</v>
          </cell>
          <cell r="P194" t="str">
            <v>MS-kabel (3xAlu 400) leveren en plaatsen excl. graafwerk</v>
          </cell>
          <cell r="Q194" t="str">
            <v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54.93379279725055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</v>
          </cell>
          <cell r="M198">
            <v>828.629851264254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> </v>
          </cell>
          <cell r="U199">
            <v>0</v>
          </cell>
        </row>
        <row r="200">
          <cell r="B200">
            <v>812102</v>
          </cell>
          <cell r="C200" t="str">
            <v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>Verzwaring middenspanning volgens verschil in kVA </v>
          </cell>
          <cell r="Q200" t="str">
            <v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19.83</v>
          </cell>
          <cell r="F201">
            <v>23.99</v>
          </cell>
          <cell r="G201">
            <v>5</v>
          </cell>
          <cell r="I201">
            <v>19.83</v>
          </cell>
          <cell r="M201">
            <v>19.83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142.98</v>
          </cell>
          <cell r="F202">
            <v>173.01</v>
          </cell>
          <cell r="G202">
            <v>3</v>
          </cell>
          <cell r="H202">
            <v>815204</v>
          </cell>
          <cell r="I202">
            <v>142.98</v>
          </cell>
          <cell r="P202" t="str">
            <v>Verlaging aansluitvermogen middenspanning (geen teruggave vermogensvergoeding)</v>
          </cell>
          <cell r="Q202" t="str">
            <v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248.844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> </v>
          </cell>
          <cell r="U210">
            <v>0</v>
          </cell>
        </row>
        <row r="211">
          <cell r="B211">
            <v>812108</v>
          </cell>
          <cell r="C211" t="str">
            <v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>Ondergronds afsluiten MS-cabine, via mof, incl. heraansluiten </v>
          </cell>
          <cell r="Q211" t="str">
            <v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</v>
          </cell>
          <cell r="G221">
            <v>3</v>
          </cell>
          <cell r="I221">
            <v>61.49140074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> </v>
          </cell>
          <cell r="R231">
            <v>125</v>
          </cell>
          <cell r="S231">
            <v>128.615</v>
          </cell>
          <cell r="T231">
            <v>132.23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</v>
          </cell>
          <cell r="M232">
            <v>96.12707371521944</v>
          </cell>
          <cell r="O232">
            <v>2006</v>
          </cell>
          <cell r="P232" t="str">
            <v>Gemengde cabine : in omhulsel netgebruiker - eenmalig</v>
          </cell>
          <cell r="Q232" t="str">
            <v> </v>
          </cell>
          <cell r="R232">
            <v>92</v>
          </cell>
          <cell r="S232">
            <v>94.75999999999999</v>
          </cell>
          <cell r="T232">
            <v>97.52</v>
          </cell>
          <cell r="U232">
            <v>96.12707371521944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>Verbindingsmof enkele MS-kabel </v>
          </cell>
          <cell r="Q236" t="str">
            <v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582.9504</v>
          </cell>
          <cell r="N237">
            <v>571.52</v>
          </cell>
          <cell r="O237">
            <v>2006</v>
          </cell>
          <cell r="P237" t="str">
            <v>Eindmof enkele MS-kabel </v>
          </cell>
          <cell r="Q237" t="str">
            <v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399.78495774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</v>
          </cell>
          <cell r="F252">
            <v>1489.99</v>
          </cell>
          <cell r="G252">
            <v>3</v>
          </cell>
          <cell r="I252">
            <v>1229.0263713</v>
          </cell>
          <cell r="J252">
            <v>0</v>
          </cell>
          <cell r="K252">
            <v>0</v>
          </cell>
          <cell r="L252">
            <v>0</v>
          </cell>
          <cell r="M252">
            <v>1149.85</v>
          </cell>
          <cell r="O252">
            <v>2004</v>
          </cell>
          <cell r="P252" t="str">
            <v>gebruiksrecht particuliere transformatiecabine 2x1000 kVA</v>
          </cell>
          <cell r="Q252" t="str">
            <v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</v>
          </cell>
          <cell r="F254">
            <v>4.97</v>
          </cell>
          <cell r="G254">
            <v>3</v>
          </cell>
          <cell r="I254">
            <v>4.10441472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</v>
          </cell>
          <cell r="F259">
            <v>46</v>
          </cell>
          <cell r="G259">
            <v>3</v>
          </cell>
          <cell r="I259">
            <v>38.01540000000001</v>
          </cell>
          <cell r="N259">
            <v>37.27</v>
          </cell>
          <cell r="O259">
            <v>2006</v>
          </cell>
          <cell r="P259" t="str">
            <v>huur transformator 160 kVA</v>
          </cell>
          <cell r="R259">
            <v>37.27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37.73</v>
          </cell>
          <cell r="O260">
            <v>2006</v>
          </cell>
          <cell r="P260" t="str">
            <v>huur transformator 250 kVA</v>
          </cell>
          <cell r="R260">
            <v>37.73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19.9</v>
          </cell>
          <cell r="G266">
            <v>3</v>
          </cell>
          <cell r="I266">
            <v>16.473</v>
          </cell>
          <cell r="N266">
            <v>16.15</v>
          </cell>
          <cell r="O266">
            <v>2006</v>
          </cell>
          <cell r="S266">
            <v>16.15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40.41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15.6672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34.05</v>
          </cell>
          <cell r="F276">
            <v>41.2</v>
          </cell>
          <cell r="G276">
            <v>3</v>
          </cell>
          <cell r="I276">
            <v>34.068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64.96</v>
          </cell>
          <cell r="F277">
            <v>78.6</v>
          </cell>
          <cell r="G277">
            <v>3</v>
          </cell>
          <cell r="I277">
            <v>64.9842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</v>
          </cell>
          <cell r="G280">
            <v>3</v>
          </cell>
          <cell r="I280">
            <v>32.4258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67.6</v>
          </cell>
          <cell r="F281">
            <v>81.8</v>
          </cell>
          <cell r="G281">
            <v>3</v>
          </cell>
          <cell r="I281">
            <v>67.56479999999999</v>
          </cell>
          <cell r="N281">
            <v>66.24</v>
          </cell>
          <cell r="O281">
            <v>2006</v>
          </cell>
          <cell r="R281">
            <v>66.24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</v>
          </cell>
          <cell r="O283">
            <v>2006</v>
          </cell>
          <cell r="R283">
            <v>40.45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23.7048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198.492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</v>
          </cell>
          <cell r="F286">
            <v>86.39</v>
          </cell>
          <cell r="G286">
            <v>3</v>
          </cell>
          <cell r="I286">
            <v>71.4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0.8333333333333334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70.5058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> </v>
          </cell>
          <cell r="U299">
            <v>0</v>
          </cell>
        </row>
        <row r="300">
          <cell r="P300">
            <v>0</v>
          </cell>
          <cell r="Q300" t="str">
            <v> </v>
          </cell>
        </row>
        <row r="301">
          <cell r="C301" t="str">
            <v>AARDGAS</v>
          </cell>
          <cell r="P301" t="str">
            <v>AARDGAS</v>
          </cell>
          <cell r="Q301" t="str">
            <v> </v>
          </cell>
        </row>
        <row r="302">
          <cell r="P302">
            <v>0</v>
          </cell>
          <cell r="Q302" t="str">
            <v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717.2848363167707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> </v>
          </cell>
          <cell r="U308">
            <v>0</v>
          </cell>
        </row>
        <row r="309">
          <cell r="P309">
            <v>0</v>
          </cell>
          <cell r="Q309" t="str">
            <v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> </v>
          </cell>
          <cell r="R313">
            <v>261.9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> </v>
          </cell>
          <cell r="R317">
            <v>1265</v>
          </cell>
          <cell r="S317">
            <v>1593</v>
          </cell>
          <cell r="T317">
            <v>1825.700386846046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918.3202205476439</v>
          </cell>
          <cell r="M319">
            <v>-788.5248585349013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> </v>
          </cell>
          <cell r="R319">
            <v>1265</v>
          </cell>
          <cell r="S319">
            <v>1593</v>
          </cell>
          <cell r="T319">
            <v>1825.700386846046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446.2083445918309</v>
          </cell>
          <cell r="AF320">
            <v>2000</v>
          </cell>
        </row>
        <row r="322">
          <cell r="P322">
            <v>0</v>
          </cell>
          <cell r="Q322" t="str">
            <v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</v>
          </cell>
          <cell r="N326">
            <v>1263.65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5319.355</v>
          </cell>
          <cell r="N329">
            <v>5319.355</v>
          </cell>
          <cell r="O329">
            <v>2007</v>
          </cell>
          <cell r="P329" t="str">
            <v>Telelezing gas (vanaf jaarverbruik 1 mio m³ verplicht)</v>
          </cell>
          <cell r="Q329" t="str">
            <v> </v>
          </cell>
          <cell r="R329">
            <v>6029</v>
          </cell>
          <cell r="S329">
            <v>4609.71</v>
          </cell>
          <cell r="U329">
            <v>5319.355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917.2060416609858</v>
          </cell>
          <cell r="O332">
            <v>2000</v>
          </cell>
          <cell r="P332" t="str">
            <v>Meter G40</v>
          </cell>
          <cell r="Q332" t="str">
            <v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2683.419097073129</v>
          </cell>
          <cell r="AB332" t="str">
            <v>teller g40 g65</v>
          </cell>
          <cell r="AC332" t="str">
            <v>stuk</v>
          </cell>
          <cell r="AD332">
            <v>917.2060416609858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917.2060416609858</v>
          </cell>
          <cell r="O333">
            <v>2000</v>
          </cell>
          <cell r="P333" t="str">
            <v>Meter G65</v>
          </cell>
          <cell r="Q333" t="str">
            <v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2695.944228830741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> </v>
          </cell>
          <cell r="R335">
            <v>1031.16</v>
          </cell>
          <cell r="S335">
            <v>9422</v>
          </cell>
          <cell r="T335">
            <v>4332.931141262912</v>
          </cell>
          <cell r="U335">
            <v>4154.165974371252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> </v>
          </cell>
          <cell r="R336">
            <v>1031.16</v>
          </cell>
          <cell r="S336">
            <v>21785</v>
          </cell>
          <cell r="T336">
            <v>4500.197892920717</v>
          </cell>
          <cell r="U336">
            <v>5471.477717576359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5687.069556365361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> </v>
          </cell>
          <cell r="R337">
            <v>1134.28</v>
          </cell>
          <cell r="S337">
            <v>28112</v>
          </cell>
          <cell r="T337">
            <v>8079.706378397739</v>
          </cell>
          <cell r="U337">
            <v>8609.281732421648</v>
          </cell>
          <cell r="AB337" t="str">
            <v>teller g650/DN200</v>
          </cell>
          <cell r="AC337" t="str">
            <v>stuk</v>
          </cell>
          <cell r="AD337">
            <v>4601.151713316097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</v>
          </cell>
          <cell r="L338">
            <v>4601.151713316097</v>
          </cell>
          <cell r="O338">
            <v>2001</v>
          </cell>
          <cell r="P338" t="str">
            <v>Meter G650 - turbine</v>
          </cell>
          <cell r="Q338" t="str">
            <v> </v>
          </cell>
          <cell r="R338">
            <v>1134.28</v>
          </cell>
          <cell r="S338">
            <v>31590</v>
          </cell>
          <cell r="T338">
            <v>8601.913177073406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6742.216201808391</v>
          </cell>
          <cell r="L339">
            <v>5119.571441674372</v>
          </cell>
          <cell r="O339">
            <v>2001</v>
          </cell>
          <cell r="P339" t="str">
            <v>Meter G1000 - turbine</v>
          </cell>
          <cell r="Q339" t="str">
            <v> </v>
          </cell>
          <cell r="R339">
            <v>1134.28</v>
          </cell>
          <cell r="S339">
            <v>31590</v>
          </cell>
          <cell r="T339">
            <v>9301.52309255734</v>
          </cell>
          <cell r="U339">
            <v>9801.160641478264</v>
          </cell>
          <cell r="AB339" t="str">
            <v>teller g1650/DN200</v>
          </cell>
          <cell r="AC339" t="str">
            <v>stuk</v>
          </cell>
          <cell r="AD339">
            <v>5653.211832453724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</v>
          </cell>
          <cell r="O340">
            <v>2001</v>
          </cell>
          <cell r="P340" t="str">
            <v>Meter G1600 - turbine</v>
          </cell>
          <cell r="Q340" t="str">
            <v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602.160305968097</v>
          </cell>
          <cell r="L343">
            <v>446.2083445918309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</v>
          </cell>
          <cell r="J347">
            <v>0</v>
          </cell>
          <cell r="K347">
            <v>0</v>
          </cell>
          <cell r="L347">
            <v>0</v>
          </cell>
          <cell r="M347">
            <v>79.279344</v>
          </cell>
          <cell r="O347">
            <v>2004</v>
          </cell>
          <cell r="P347" t="str">
            <v>huur reduceeruitrusting - tot en met 250 Nm³/u </v>
          </cell>
          <cell r="Q347" t="str">
            <v> </v>
          </cell>
          <cell r="U347">
            <v>0</v>
          </cell>
        </row>
        <row r="348">
          <cell r="B348">
            <v>826502</v>
          </cell>
          <cell r="C348" t="str">
            <v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>huur reduceeruitrusting &gt;250 Nm³/u tot 500 Nm³/h </v>
          </cell>
          <cell r="Q348" t="str">
            <v> </v>
          </cell>
          <cell r="U348">
            <v>0</v>
          </cell>
        </row>
        <row r="349">
          <cell r="B349">
            <v>826503</v>
          </cell>
          <cell r="C349" t="str">
            <v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>huur reduceeruitrusting &gt;500 Nm³/u tot 1500 Nm³/h </v>
          </cell>
          <cell r="Q349" t="str">
            <v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> </v>
          </cell>
          <cell r="U351">
            <v>0</v>
          </cell>
        </row>
        <row r="352">
          <cell r="B352">
            <v>826511</v>
          </cell>
          <cell r="C352" t="str">
            <v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</v>
          </cell>
          <cell r="O352">
            <v>2004</v>
          </cell>
          <cell r="P352" t="str">
            <v>onderhoud cabine - tot en met 1500 Nm³/h </v>
          </cell>
          <cell r="Q352" t="str">
            <v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161.98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151.334296</v>
          </cell>
          <cell r="O354">
            <v>2004</v>
          </cell>
          <cell r="P354" t="str">
            <v>onderhoud cabine - &gt;2500 Nm³/u tot 3500 Nm³/h</v>
          </cell>
          <cell r="Q354" t="str">
            <v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26.96051284609035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</v>
          </cell>
          <cell r="J358">
            <v>0</v>
          </cell>
          <cell r="K358">
            <v>0</v>
          </cell>
          <cell r="L358">
            <v>0</v>
          </cell>
          <cell r="M358">
            <v>32.9348957235888</v>
          </cell>
          <cell r="O358">
            <v>2004</v>
          </cell>
          <cell r="P358" t="str">
            <v>Huur corrector (volumeherleiding)</v>
          </cell>
          <cell r="Q358" t="str">
            <v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> </v>
          </cell>
          <cell r="T373">
            <v>-919.83</v>
          </cell>
          <cell r="U373">
            <v>-643.0635097581184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> </v>
          </cell>
          <cell r="U374">
            <v>0</v>
          </cell>
        </row>
        <row r="375">
          <cell r="Q375" t="str">
            <v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-82.65289256198348</v>
          </cell>
          <cell r="N376">
            <v>-82.65289256198348</v>
          </cell>
          <cell r="O376">
            <v>2007</v>
          </cell>
          <cell r="P376" t="str">
            <v>Actie "Fluxysfonds" aansluiten van bestaande woning (ombouw)</v>
          </cell>
          <cell r="Q376" t="str">
            <v> </v>
          </cell>
          <cell r="U376">
            <v>0</v>
          </cell>
          <cell r="V376" t="str">
            <v>Fluxys premie</v>
          </cell>
        </row>
        <row r="377">
          <cell r="Q377" t="str">
            <v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</v>
          </cell>
          <cell r="N380">
            <v>264.2302534655896</v>
          </cell>
          <cell r="O380">
            <v>2006</v>
          </cell>
          <cell r="P380" t="str">
            <v>Buitenafsluiter - leiding diameter 63 mm</v>
          </cell>
          <cell r="Q380" t="str">
            <v> </v>
          </cell>
          <cell r="R380">
            <v>348.43</v>
          </cell>
          <cell r="S380">
            <v>133.44</v>
          </cell>
          <cell r="T380">
            <v>257.85</v>
          </cell>
          <cell r="U380">
            <v>264.2302534655896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</v>
          </cell>
          <cell r="F381">
            <v>776</v>
          </cell>
          <cell r="G381">
            <v>3</v>
          </cell>
          <cell r="I381">
            <v>641.0614817288441</v>
          </cell>
          <cell r="N381">
            <v>628.4916487537687</v>
          </cell>
          <cell r="O381">
            <v>2006</v>
          </cell>
          <cell r="P381" t="str">
            <v>Buitenafsluiter - leiding diameter 110 mm</v>
          </cell>
          <cell r="Q381" t="str">
            <v> </v>
          </cell>
          <cell r="R381">
            <v>637</v>
          </cell>
          <cell r="S381">
            <v>631.31</v>
          </cell>
          <cell r="T381">
            <v>625.62</v>
          </cell>
          <cell r="U381">
            <v>628.4916487537687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</v>
          </cell>
          <cell r="F385">
            <v>167</v>
          </cell>
          <cell r="G385">
            <v>3</v>
          </cell>
          <cell r="I385">
            <v>138.3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</v>
          </cell>
          <cell r="F386">
            <v>771</v>
          </cell>
          <cell r="G386">
            <v>3</v>
          </cell>
          <cell r="I386">
            <v>637.0053</v>
          </cell>
          <cell r="N386">
            <v>624.515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624.515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680.8398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6.697684748337208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</v>
          </cell>
          <cell r="F396">
            <v>82.8</v>
          </cell>
          <cell r="G396">
            <v>3</v>
          </cell>
          <cell r="H396">
            <v>815311</v>
          </cell>
          <cell r="I396">
            <v>68.43</v>
          </cell>
          <cell r="P396" t="str">
            <v>Graafwerken met inbegrip levering wachtbuis (per m)</v>
          </cell>
          <cell r="Q396" t="str">
            <v> </v>
          </cell>
        </row>
        <row r="397">
          <cell r="B397">
            <v>826305</v>
          </cell>
          <cell r="C397" t="str">
            <v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>Doorboring binnenmuur of vloer </v>
          </cell>
          <cell r="Q397" t="str">
            <v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</v>
          </cell>
          <cell r="F398">
            <v>23</v>
          </cell>
          <cell r="G398">
            <v>2</v>
          </cell>
          <cell r="H398">
            <v>815306</v>
          </cell>
          <cell r="I398">
            <v>19.01</v>
          </cell>
          <cell r="N398">
            <v>19.01</v>
          </cell>
          <cell r="O398">
            <v>2006</v>
          </cell>
          <cell r="P398" t="str">
            <v>Doorboring en afdichting fundering of buitenmuur</v>
          </cell>
          <cell r="Q398" t="str">
            <v> </v>
          </cell>
          <cell r="U398">
            <v>0</v>
          </cell>
        </row>
        <row r="399">
          <cell r="P399">
            <v>0</v>
          </cell>
          <cell r="Q399" t="str">
            <v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> </v>
          </cell>
          <cell r="R415">
            <v>619.34</v>
          </cell>
          <cell r="S415">
            <v>535.44</v>
          </cell>
          <cell r="T415">
            <v>252.89</v>
          </cell>
          <cell r="U415">
            <v>355.0044886385431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> </v>
          </cell>
          <cell r="R416">
            <v>619.34</v>
          </cell>
          <cell r="S416">
            <v>535.44</v>
          </cell>
          <cell r="T416">
            <v>252.89</v>
          </cell>
          <cell r="U416">
            <v>355.0044886385431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</v>
          </cell>
          <cell r="N417">
            <v>355.0044886385431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> </v>
          </cell>
          <cell r="R417">
            <v>619.34</v>
          </cell>
          <cell r="S417">
            <v>535.44</v>
          </cell>
          <cell r="T417">
            <v>252.89</v>
          </cell>
          <cell r="U417">
            <v>355.0044886385431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82.94800000000001</v>
          </cell>
          <cell r="J423">
            <v>1.3333333333333335</v>
          </cell>
          <cell r="O423">
            <v>2007</v>
          </cell>
          <cell r="Q423" t="str">
            <v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231.4000000000001</v>
          </cell>
          <cell r="J424">
            <v>1.3333333333333335</v>
          </cell>
          <cell r="O424">
            <v>2007</v>
          </cell>
          <cell r="Q424" t="str">
            <v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82.9459263</v>
          </cell>
          <cell r="J427">
            <v>1.3333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82.94800000000001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8.45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> </v>
          </cell>
          <cell r="U440">
            <v>0</v>
          </cell>
        </row>
        <row r="441">
          <cell r="P441">
            <v>0</v>
          </cell>
          <cell r="Q441" t="str">
            <v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8.45</v>
          </cell>
          <cell r="G443">
            <v>3</v>
          </cell>
          <cell r="I443">
            <v>6.987204000000001</v>
          </cell>
          <cell r="K443">
            <v>2.47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> </v>
          </cell>
          <cell r="R443">
            <v>16.83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</v>
          </cell>
          <cell r="O458">
            <v>2000</v>
          </cell>
          <cell r="P458" t="str">
            <v>VERVALLEN: Buitenafsluiter - leiding diameter 160 mm</v>
          </cell>
          <cell r="Q458" t="str">
            <v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83.5482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</v>
          </cell>
          <cell r="J467">
            <v>0.8333333333333334</v>
          </cell>
          <cell r="O467">
            <v>2007</v>
          </cell>
          <cell r="P467" t="str">
            <v>Nutteloze verplaatsing (aardgas)</v>
          </cell>
          <cell r="Q467" t="str">
            <v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62.211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> </v>
          </cell>
          <cell r="U474">
            <v>0</v>
          </cell>
        </row>
        <row r="475">
          <cell r="P475">
            <v>0</v>
          </cell>
          <cell r="Q475" t="str">
            <v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15.6672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34.05</v>
          </cell>
          <cell r="F491">
            <v>41.2</v>
          </cell>
          <cell r="G491">
            <v>3</v>
          </cell>
          <cell r="I491">
            <v>34.068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64.96</v>
          </cell>
          <cell r="F492">
            <v>78.6</v>
          </cell>
          <cell r="G492">
            <v>3</v>
          </cell>
          <cell r="I492">
            <v>64.9842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</v>
          </cell>
          <cell r="G495">
            <v>3</v>
          </cell>
          <cell r="I495">
            <v>32.4258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67.6</v>
          </cell>
          <cell r="F496">
            <v>81.8</v>
          </cell>
          <cell r="G496">
            <v>3</v>
          </cell>
          <cell r="I496">
            <v>67.56479999999999</v>
          </cell>
          <cell r="N496">
            <v>66.24</v>
          </cell>
          <cell r="O496">
            <v>2006</v>
          </cell>
          <cell r="P496" t="str">
            <v>Herstel KWS/Beton</v>
          </cell>
          <cell r="R496">
            <v>66.24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</v>
          </cell>
          <cell r="O498">
            <v>2006</v>
          </cell>
          <cell r="P498" t="str">
            <v>Aanvulgrond per m³</v>
          </cell>
          <cell r="R498">
            <v>40.45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23.7048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0.8333333333333334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70.5058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61.19163600000002</v>
          </cell>
          <cell r="J511">
            <v>0</v>
          </cell>
          <cell r="K511">
            <v>0</v>
          </cell>
          <cell r="L511">
            <v>0</v>
          </cell>
          <cell r="M511">
            <v>59.99180000000001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> </v>
          </cell>
          <cell r="U513">
            <v>0</v>
          </cell>
        </row>
        <row r="514">
          <cell r="B514">
            <v>830112</v>
          </cell>
          <cell r="C514" t="str">
            <v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>Eerste aansluiting bestaand appartement </v>
          </cell>
          <cell r="Q514" t="str">
            <v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36.40571787079646</v>
          </cell>
          <cell r="J516">
            <v>0</v>
          </cell>
          <cell r="K516">
            <v>0</v>
          </cell>
          <cell r="L516">
            <v>0</v>
          </cell>
          <cell r="M516">
            <v>35.05</v>
          </cell>
          <cell r="O516">
            <v>2005</v>
          </cell>
          <cell r="P516" t="str">
            <v>Netuitbreiding kabeldistributie excl. graafwerken</v>
          </cell>
          <cell r="Q516" t="str">
            <v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> </v>
          </cell>
          <cell r="U520">
            <v>0</v>
          </cell>
        </row>
        <row r="521">
          <cell r="B521">
            <v>830305</v>
          </cell>
          <cell r="C521" t="str">
            <v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>Doorboring binnenmuur of vloer </v>
          </cell>
          <cell r="Q521" t="str">
            <v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</v>
          </cell>
          <cell r="O524">
            <v>1999</v>
          </cell>
          <cell r="P524" t="str">
            <v>VERVALLEN: Aansluitkabel in gleuf of buis of opgespannen,  &gt;10m</v>
          </cell>
          <cell r="Q524" t="str">
            <v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> </v>
          </cell>
          <cell r="U526">
            <v>0</v>
          </cell>
        </row>
        <row r="527">
          <cell r="B527">
            <v>830313</v>
          </cell>
          <cell r="C527" t="str">
            <v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>Binnenhuisversterker </v>
          </cell>
          <cell r="Q527" t="str">
            <v> </v>
          </cell>
          <cell r="U527">
            <v>0</v>
          </cell>
        </row>
        <row r="528">
          <cell r="B528">
            <v>830314</v>
          </cell>
          <cell r="C528" t="str">
            <v>Binnensplitter </v>
          </cell>
          <cell r="D528" t="str">
            <v>st</v>
          </cell>
          <cell r="E528">
            <v>13.97</v>
          </cell>
          <cell r="F528">
            <v>16.9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>Binnensplitter </v>
          </cell>
          <cell r="Q528" t="str">
            <v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9.716604319344578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4.27</v>
          </cell>
          <cell r="G531">
            <v>3</v>
          </cell>
          <cell r="I531">
            <v>3.527911348221687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77.50714325638555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</v>
          </cell>
          <cell r="G537">
            <v>3</v>
          </cell>
          <cell r="I537">
            <v>31.1055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610.93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> </v>
          </cell>
          <cell r="U555">
            <v>0</v>
          </cell>
        </row>
        <row r="556">
          <cell r="B556">
            <v>870102</v>
          </cell>
          <cell r="C556" t="str">
            <v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>Aansluiting riolering - diameter 200 mm </v>
          </cell>
          <cell r="Q556" t="str">
            <v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88.33537190082646</v>
          </cell>
          <cell r="J566">
            <v>0</v>
          </cell>
          <cell r="K566">
            <v>0</v>
          </cell>
          <cell r="L566">
            <v>0</v>
          </cell>
          <cell r="M566">
            <v>82.64462809917356</v>
          </cell>
          <cell r="O566">
            <v>2004</v>
          </cell>
          <cell r="P566" t="str">
            <v>Supplement inbuizing gracht (gedeelte boven 5m)</v>
          </cell>
          <cell r="Q566" t="str">
            <v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</v>
          </cell>
          <cell r="M575">
            <v>81.79136006984768</v>
          </cell>
          <cell r="O575">
            <v>2004</v>
          </cell>
          <cell r="P575" t="str">
            <v>Levering energie budgetmeter - dagverbruik</v>
          </cell>
          <cell r="Q575" t="str">
            <v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</v>
          </cell>
          <cell r="O576">
            <v>2004</v>
          </cell>
          <cell r="P576" t="str">
            <v>Levering energie budgetmeter - nachtverbruik</v>
          </cell>
          <cell r="Q576" t="str">
            <v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> </v>
          </cell>
          <cell r="U580">
            <v>0</v>
          </cell>
        </row>
        <row r="581">
          <cell r="C581" t="str">
            <v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Tijdelijke werfwaansluiting tot 80A met materiaal en aansluitkabel van de klant op bovengronds net of uit verdeelkast </v>
          </cell>
          <cell r="Q581" t="str">
            <v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271.9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636.28047882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751.28959962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> </v>
          </cell>
          <cell r="U589">
            <v>0</v>
          </cell>
        </row>
        <row r="590">
          <cell r="C590" t="str">
            <v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>VERVALLEN: Reductie op vermogensvergoeding LS-aansluiting vanaf 56 kVA </v>
          </cell>
          <cell r="Q590" t="str">
            <v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62.211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> </v>
          </cell>
          <cell r="U591">
            <v>0</v>
          </cell>
        </row>
        <row r="592">
          <cell r="C592" t="str">
            <v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>VERVALLEN: Vermogensvergoeding LS-aansluiting op tweede schijf boven 56 kVA </v>
          </cell>
          <cell r="Q592" t="str">
            <v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> </v>
          </cell>
          <cell r="U603">
            <v>0</v>
          </cell>
        </row>
        <row r="604">
          <cell r="C604" t="str">
            <v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>Aansluitkast "buitenverblijf" met slot, aan grens openbaar domein </v>
          </cell>
          <cell r="Q604" t="str">
            <v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534.4290000000001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> </v>
          </cell>
          <cell r="U614">
            <v>0</v>
          </cell>
        </row>
        <row r="615">
          <cell r="C615" t="str">
            <v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>Afsluiting aan het ondergronds net </v>
          </cell>
          <cell r="Q615" t="str">
            <v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> </v>
          </cell>
          <cell r="U623">
            <v>0</v>
          </cell>
        </row>
        <row r="624">
          <cell r="C624" t="str">
            <v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>Indienststelling na afsluiting </v>
          </cell>
          <cell r="Q624" t="str">
            <v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62.211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820.6371066600001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</v>
          </cell>
          <cell r="J633">
            <v>0</v>
          </cell>
          <cell r="K633">
            <v>0</v>
          </cell>
          <cell r="L633">
            <v>0</v>
          </cell>
          <cell r="M633">
            <v>8.264462809917356</v>
          </cell>
          <cell r="O633">
            <v>2005</v>
          </cell>
          <cell r="P633" t="str">
            <v>Vervanging kaart budgetmeter</v>
          </cell>
          <cell r="Q633" t="str">
            <v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-151.7352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</v>
          </cell>
          <cell r="F644">
            <v>321</v>
          </cell>
          <cell r="G644">
            <v>3</v>
          </cell>
          <cell r="I644">
            <v>265.62190158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> </v>
          </cell>
          <cell r="U650">
            <v>0</v>
          </cell>
        </row>
        <row r="651">
          <cell r="C651" t="str">
            <v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>VERVALLEN: Reductie op vermogensvergoeding LS-aansluiting vanaf 56 kVA </v>
          </cell>
          <cell r="Q651" t="str">
            <v> </v>
          </cell>
          <cell r="U651">
            <v>0</v>
          </cell>
        </row>
        <row r="652">
          <cell r="C652" t="str">
            <v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>VERVALLEN: Vermogensvergoeding LS-aansluiting op tweede schijf boven 56 kVA </v>
          </cell>
          <cell r="Q652" t="str">
            <v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</v>
          </cell>
          <cell r="J657">
            <v>0</v>
          </cell>
          <cell r="K657">
            <v>0</v>
          </cell>
          <cell r="L657">
            <v>0</v>
          </cell>
          <cell r="M657">
            <v>40.48</v>
          </cell>
          <cell r="O657">
            <v>2004</v>
          </cell>
          <cell r="P657" t="str">
            <v>Dubbele kabel leveren en plaatsen incl. graafwerk</v>
          </cell>
          <cell r="Q657" t="str">
            <v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</v>
          </cell>
          <cell r="O660">
            <v>2004</v>
          </cell>
          <cell r="P660" t="str">
            <v>LSP graafwerken volle grond ? (zie LS)</v>
          </cell>
          <cell r="Q660" t="str">
            <v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</v>
          </cell>
          <cell r="G665">
            <v>3</v>
          </cell>
          <cell r="I665">
            <v>61.49140074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0.8333333333333334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70.5058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</sheetNames>
    <sheetDataSet>
      <sheetData sheetId="2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62.211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0.09709404463265134</v>
          </cell>
          <cell r="T10">
            <v>0.699111259426327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308.4389935022593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</v>
          </cell>
          <cell r="F15">
            <v>321</v>
          </cell>
          <cell r="G15">
            <v>3</v>
          </cell>
          <cell r="I15">
            <v>265.1363020747509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</v>
          </cell>
          <cell r="F17">
            <v>1320</v>
          </cell>
          <cell r="G17">
            <v>3</v>
          </cell>
          <cell r="I17">
            <v>1093.588838030195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</v>
          </cell>
          <cell r="N20">
            <v>501.570738916634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> </v>
          </cell>
          <cell r="R20">
            <v>833.67</v>
          </cell>
          <cell r="S20">
            <v>312</v>
          </cell>
          <cell r="T20">
            <v>431.0899999999999</v>
          </cell>
          <cell r="U20">
            <v>501.570738916634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6.809262513288621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> </v>
          </cell>
          <cell r="U38">
            <v>0</v>
          </cell>
        </row>
        <row r="39">
          <cell r="P39">
            <v>0</v>
          </cell>
          <cell r="Q39" t="str">
            <v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> </v>
          </cell>
        </row>
        <row r="49">
          <cell r="P49">
            <v>0</v>
          </cell>
          <cell r="Q49" t="str">
            <v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</v>
          </cell>
          <cell r="F55">
            <v>321</v>
          </cell>
          <cell r="G55">
            <v>3</v>
          </cell>
          <cell r="H55">
            <v>815102</v>
          </cell>
          <cell r="I55">
            <v>265.29</v>
          </cell>
          <cell r="P55" t="str">
            <v>Bijkomende meetmodule appartement (230V, 40 A, dubbeltarief)</v>
          </cell>
          <cell r="Q55" t="str">
            <v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</v>
          </cell>
          <cell r="F67">
            <v>321</v>
          </cell>
          <cell r="G67">
            <v>3</v>
          </cell>
          <cell r="H67">
            <v>815102</v>
          </cell>
          <cell r="I67">
            <v>265.29</v>
          </cell>
          <cell r="J67">
            <v>0.8333333333333334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316.9788020747509</v>
          </cell>
          <cell r="J68">
            <v>0.8333333333333334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316.9788020747509</v>
          </cell>
          <cell r="J70">
            <v>0.8333333333333334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> </v>
          </cell>
          <cell r="U70">
            <v>0</v>
          </cell>
        </row>
        <row r="71">
          <cell r="P71">
            <v>0</v>
          </cell>
          <cell r="Q71" t="str">
            <v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</v>
          </cell>
          <cell r="G73">
            <v>3</v>
          </cell>
          <cell r="I73">
            <v>66.40761390071575</v>
          </cell>
          <cell r="M73">
            <v>65.10550382423112</v>
          </cell>
          <cell r="O73">
            <v>2006</v>
          </cell>
          <cell r="P73" t="str">
            <v>Leveren en plaatsen aansluitmodule 25S60</v>
          </cell>
          <cell r="Q73" t="str">
            <v> </v>
          </cell>
          <cell r="R73">
            <v>52</v>
          </cell>
          <cell r="S73">
            <v>59.56</v>
          </cell>
          <cell r="T73">
            <v>69.696</v>
          </cell>
          <cell r="U73">
            <v>65.10550382423112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48.69818261489954</v>
          </cell>
          <cell r="O74">
            <v>2006</v>
          </cell>
          <cell r="P74" t="str">
            <v>Leveren en plaatsen aansluitscheider 125A-4 polig</v>
          </cell>
          <cell r="Q74" t="str">
            <v> </v>
          </cell>
          <cell r="R74">
            <v>37.947599999999994</v>
          </cell>
          <cell r="S74">
            <v>20.09</v>
          </cell>
          <cell r="T74">
            <v>55.80519999999999</v>
          </cell>
          <cell r="U74">
            <v>48.69818261489954</v>
          </cell>
          <cell r="V74" t="str">
            <v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198.492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44.68620000000001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</v>
          </cell>
          <cell r="P80" t="str">
            <v>Graafwerken met inbegrip levering wachtbuis (per m)</v>
          </cell>
          <cell r="Q80" t="str">
            <v> </v>
          </cell>
        </row>
        <row r="81">
          <cell r="B81">
            <v>815231</v>
          </cell>
          <cell r="C81" t="str">
            <v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62.211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>Achteraf bijplaatsen spanningsloos contact voor bijv. boiler </v>
          </cell>
          <cell r="Q81" t="str">
            <v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</v>
          </cell>
          <cell r="U83">
            <v>337.5623760577049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142.98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62.211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142.98</v>
          </cell>
          <cell r="F95">
            <v>173.01</v>
          </cell>
          <cell r="G95">
            <v>3</v>
          </cell>
          <cell r="H95">
            <v>815203</v>
          </cell>
          <cell r="I95">
            <v>142.98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142.98</v>
          </cell>
          <cell r="F96">
            <v>173.01</v>
          </cell>
          <cell r="G96">
            <v>3</v>
          </cell>
          <cell r="H96">
            <v>815203</v>
          </cell>
          <cell r="I96">
            <v>142.98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314.3463499881092</v>
          </cell>
          <cell r="O102">
            <v>2006</v>
          </cell>
          <cell r="P102" t="str">
            <v>Vervanging ET door DT in nieuwe kast </v>
          </cell>
          <cell r="Q102" t="str">
            <v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314.3463499881092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-0.8333333333333334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>Verplaatsen van teller (buiten): zie tijdelijke wegname </v>
          </cell>
          <cell r="D108" t="str">
            <v>st</v>
          </cell>
          <cell r="I108" t="e">
            <v>#N/A</v>
          </cell>
          <cell r="P108" t="str">
            <v>Verplaatsen van teller (buiten): zie tijdelijke wegname </v>
          </cell>
          <cell r="Q108" t="str">
            <v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</v>
          </cell>
          <cell r="J120">
            <v>0.8333333333333334</v>
          </cell>
          <cell r="O120">
            <v>2006</v>
          </cell>
          <cell r="P120" t="str">
            <v>Nutteloze verplaatsing (elektriciteit)</v>
          </cell>
          <cell r="Q120" t="str">
            <v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60.08403828450439</v>
          </cell>
          <cell r="O122">
            <v>2006</v>
          </cell>
          <cell r="P122" t="str">
            <v>Wegname meting (uit kastenbatterij)</v>
          </cell>
          <cell r="Q122" t="str">
            <v> </v>
          </cell>
          <cell r="R122">
            <v>71.29</v>
          </cell>
          <cell r="S122">
            <v>68.13</v>
          </cell>
          <cell r="T122">
            <v>55.7</v>
          </cell>
          <cell r="U122">
            <v>60.08403828450439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</v>
          </cell>
          <cell r="O123">
            <v>2006</v>
          </cell>
          <cell r="P123" t="str">
            <v>Afsluiten volledige aansluiting, bovengronds (bij afbraak)</v>
          </cell>
          <cell r="Q123" t="str">
            <v> </v>
          </cell>
          <cell r="R123">
            <v>127.2</v>
          </cell>
          <cell r="S123">
            <v>270.41</v>
          </cell>
          <cell r="T123">
            <v>114.05</v>
          </cell>
          <cell r="U123">
            <v>131.9115250703858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341.3550452521231</v>
          </cell>
          <cell r="O124">
            <v>2006</v>
          </cell>
          <cell r="P124" t="str">
            <v>Afsluiten volledige aansluiting, ondergronds (bij afbraak)</v>
          </cell>
          <cell r="Q124" t="str">
            <v> </v>
          </cell>
          <cell r="R124">
            <v>398.62</v>
          </cell>
          <cell r="S124">
            <v>270.41</v>
          </cell>
          <cell r="T124">
            <v>334.515</v>
          </cell>
          <cell r="U124">
            <v>341.3550452521231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> </v>
          </cell>
          <cell r="U128">
            <v>0</v>
          </cell>
        </row>
        <row r="129">
          <cell r="Q129" t="str">
            <v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> </v>
          </cell>
          <cell r="U139">
            <v>0</v>
          </cell>
        </row>
        <row r="140">
          <cell r="B140">
            <v>815753</v>
          </cell>
          <cell r="C140" t="str">
            <v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>Afsluiting en heraansluiten aan het ondergronds net </v>
          </cell>
          <cell r="Q140" t="str">
            <v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62.211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276.0976936153369</v>
          </cell>
          <cell r="N146">
            <v>270.6840133483695</v>
          </cell>
          <cell r="O146">
            <v>2006</v>
          </cell>
          <cell r="P146" t="str">
            <v>Plaatsen budgetmeter niet-beschermde klant excl. activatie</v>
          </cell>
          <cell r="Q146" t="str">
            <v> </v>
          </cell>
          <cell r="R146">
            <v>264.622</v>
          </cell>
          <cell r="S146">
            <v>268.67600000000004</v>
          </cell>
          <cell r="T146">
            <v>272.73</v>
          </cell>
          <cell r="U146">
            <v>270.6840133483695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270.6840133483695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> </v>
          </cell>
          <cell r="R147">
            <v>264.622</v>
          </cell>
          <cell r="S147">
            <v>268.67600000000004</v>
          </cell>
          <cell r="T147">
            <v>272.73</v>
          </cell>
          <cell r="U147">
            <v>270.6840133483695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61.98347107438017</v>
          </cell>
          <cell r="O148">
            <v>2006</v>
          </cell>
          <cell r="P148" t="str">
            <v>Desactiveren budgetmodule</v>
          </cell>
          <cell r="Q148" t="str">
            <v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8.2</v>
          </cell>
          <cell r="O158">
            <v>2006</v>
          </cell>
          <cell r="S158">
            <v>8.2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</v>
          </cell>
          <cell r="G160">
            <v>3</v>
          </cell>
          <cell r="I160">
            <v>61.914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</v>
          </cell>
          <cell r="G168">
            <v>3</v>
          </cell>
          <cell r="I168">
            <v>32.4258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67.6</v>
          </cell>
          <cell r="F169">
            <v>81.8</v>
          </cell>
          <cell r="G169">
            <v>3</v>
          </cell>
          <cell r="I169">
            <v>67.56479999999999</v>
          </cell>
          <cell r="N169">
            <v>66.24</v>
          </cell>
          <cell r="O169">
            <v>2006</v>
          </cell>
          <cell r="R169">
            <v>66.24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</v>
          </cell>
          <cell r="O171">
            <v>2006</v>
          </cell>
          <cell r="R171">
            <v>40.45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23.7048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4203.73342002102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4203.73342002102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42.58878656992935</v>
          </cell>
          <cell r="N184">
            <v>41.75371232346014</v>
          </cell>
          <cell r="O184">
            <v>2006</v>
          </cell>
          <cell r="P184" t="str">
            <v>MS-kabel leveren (3xAlu 240) en plaatsen excl. graafwerk</v>
          </cell>
          <cell r="Q184" t="str">
            <v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56.03246865319556</v>
          </cell>
          <cell r="N185">
            <v>54.93379279725055</v>
          </cell>
          <cell r="O185">
            <v>2006</v>
          </cell>
          <cell r="P185" t="str">
            <v>MS-kabel (3xAlu 400) leveren en plaatsen excl. graafwerk</v>
          </cell>
          <cell r="Q185" t="str">
            <v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54.93379279725055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</v>
          </cell>
          <cell r="M189">
            <v>828.629851264254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> </v>
          </cell>
          <cell r="U190">
            <v>0</v>
          </cell>
        </row>
        <row r="191">
          <cell r="B191">
            <v>812102</v>
          </cell>
          <cell r="C191" t="str">
            <v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>Verzwaring middenspanning volgens verschil in kVA </v>
          </cell>
          <cell r="Q191" t="str">
            <v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2388.43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248.844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> </v>
          </cell>
          <cell r="U200">
            <v>0</v>
          </cell>
        </row>
        <row r="201">
          <cell r="B201">
            <v>812108</v>
          </cell>
          <cell r="C201" t="str">
            <v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>Ondergronds afsluiten MS-cabine, via mof, incl. heraansluiten </v>
          </cell>
          <cell r="Q201" t="str">
            <v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</v>
          </cell>
          <cell r="G211">
            <v>3</v>
          </cell>
          <cell r="I211">
            <v>61.49140074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> </v>
          </cell>
          <cell r="R221">
            <v>125</v>
          </cell>
          <cell r="S221">
            <v>128.615</v>
          </cell>
          <cell r="T221">
            <v>132.23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</v>
          </cell>
          <cell r="M222">
            <v>96.12707371521944</v>
          </cell>
          <cell r="O222">
            <v>2006</v>
          </cell>
          <cell r="P222" t="str">
            <v>Gemengde cabine : in omhulsel netgebruiker - eenmalig</v>
          </cell>
          <cell r="Q222" t="str">
            <v> </v>
          </cell>
          <cell r="R222">
            <v>92</v>
          </cell>
          <cell r="S222">
            <v>94.75999999999999</v>
          </cell>
          <cell r="T222">
            <v>97.52</v>
          </cell>
          <cell r="U222">
            <v>96.12707371521944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>Mof enkele MS-kabel </v>
          </cell>
          <cell r="Q226" t="str">
            <v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399.78495774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</v>
          </cell>
          <cell r="F241">
            <v>1489.99</v>
          </cell>
          <cell r="G241">
            <v>3</v>
          </cell>
          <cell r="I241">
            <v>1229.0263713</v>
          </cell>
          <cell r="J241">
            <v>0</v>
          </cell>
          <cell r="K241">
            <v>0</v>
          </cell>
          <cell r="L241">
            <v>0</v>
          </cell>
          <cell r="M241">
            <v>1149.85</v>
          </cell>
          <cell r="O241">
            <v>2004</v>
          </cell>
          <cell r="P241" t="str">
            <v>gebruiksrecht particuliere transformatiecabine 2x1000 kVA</v>
          </cell>
          <cell r="Q241" t="str">
            <v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</v>
          </cell>
          <cell r="F243">
            <v>4.97</v>
          </cell>
          <cell r="G243">
            <v>3</v>
          </cell>
          <cell r="I243">
            <v>4.10441472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</v>
          </cell>
          <cell r="F248">
            <v>46</v>
          </cell>
          <cell r="G248">
            <v>3</v>
          </cell>
          <cell r="I248">
            <v>38.01540000000001</v>
          </cell>
          <cell r="N248">
            <v>37.27</v>
          </cell>
          <cell r="O248">
            <v>2006</v>
          </cell>
          <cell r="P248" t="str">
            <v>huur transformator 160 kVA</v>
          </cell>
          <cell r="R248">
            <v>37.27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37.73</v>
          </cell>
          <cell r="O249">
            <v>2006</v>
          </cell>
          <cell r="P249" t="str">
            <v>huur transformator 250 kVA</v>
          </cell>
          <cell r="R249">
            <v>37.73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19.9</v>
          </cell>
          <cell r="G258">
            <v>3</v>
          </cell>
          <cell r="I258">
            <v>16.473</v>
          </cell>
          <cell r="N258">
            <v>16.15</v>
          </cell>
          <cell r="O258">
            <v>2006</v>
          </cell>
          <cell r="S258">
            <v>16.15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40.41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</v>
          </cell>
          <cell r="G272">
            <v>3</v>
          </cell>
          <cell r="I272">
            <v>32.4258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67.6</v>
          </cell>
          <cell r="F273">
            <v>81.8</v>
          </cell>
          <cell r="G273">
            <v>3</v>
          </cell>
          <cell r="I273">
            <v>67.56479999999999</v>
          </cell>
          <cell r="N273">
            <v>66.24</v>
          </cell>
          <cell r="O273">
            <v>2006</v>
          </cell>
          <cell r="R273">
            <v>66.24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</v>
          </cell>
          <cell r="O275">
            <v>2006</v>
          </cell>
          <cell r="R275">
            <v>40.45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23.7048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0.8333333333333334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70.5058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> </v>
          </cell>
          <cell r="U288">
            <v>0</v>
          </cell>
        </row>
        <row r="289">
          <cell r="P289">
            <v>0</v>
          </cell>
          <cell r="Q289" t="str">
            <v> </v>
          </cell>
        </row>
        <row r="290">
          <cell r="C290" t="str">
            <v>AARDGAS</v>
          </cell>
          <cell r="P290" t="str">
            <v>AARDGAS</v>
          </cell>
          <cell r="Q290" t="str">
            <v> </v>
          </cell>
        </row>
        <row r="291">
          <cell r="P291">
            <v>0</v>
          </cell>
          <cell r="Q291" t="str">
            <v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717.2848363167707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> </v>
          </cell>
          <cell r="U297">
            <v>0</v>
          </cell>
        </row>
        <row r="298">
          <cell r="P298">
            <v>0</v>
          </cell>
          <cell r="Q298" t="str">
            <v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> </v>
          </cell>
          <cell r="R302">
            <v>261.9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> </v>
          </cell>
          <cell r="R305">
            <v>1265</v>
          </cell>
          <cell r="S305">
            <v>1593</v>
          </cell>
          <cell r="T305">
            <v>1825.700386846046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446.2083445918309</v>
          </cell>
          <cell r="AF306">
            <v>2000</v>
          </cell>
        </row>
        <row r="308">
          <cell r="P308">
            <v>0</v>
          </cell>
          <cell r="Q308" t="str">
            <v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5319.355</v>
          </cell>
          <cell r="N315">
            <v>5319.355</v>
          </cell>
          <cell r="O315">
            <v>2007</v>
          </cell>
          <cell r="P315" t="str">
            <v>Telelezing gas (vanaf jaarverbruik 1 mio m³ verplicht)</v>
          </cell>
          <cell r="Q315" t="str">
            <v> </v>
          </cell>
          <cell r="R315">
            <v>6029</v>
          </cell>
          <cell r="S315">
            <v>4609.71</v>
          </cell>
          <cell r="U315">
            <v>5319.355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917.2060416609858</v>
          </cell>
          <cell r="O318">
            <v>2000</v>
          </cell>
          <cell r="P318" t="str">
            <v>Meter G40 (max. 65 m³/u)</v>
          </cell>
          <cell r="Q318" t="str">
            <v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2683.419097073129</v>
          </cell>
          <cell r="AB318" t="str">
            <v>teller g40 g65</v>
          </cell>
          <cell r="AC318" t="str">
            <v>stuk</v>
          </cell>
          <cell r="AD318">
            <v>917.2060416609858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917.2060416609858</v>
          </cell>
          <cell r="O319">
            <v>2000</v>
          </cell>
          <cell r="P319" t="str">
            <v>Meter G65 (max. 100 m³/u)</v>
          </cell>
          <cell r="Q319" t="str">
            <v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2695.944228830741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> </v>
          </cell>
          <cell r="R321">
            <v>1031.16</v>
          </cell>
          <cell r="S321">
            <v>9422</v>
          </cell>
          <cell r="T321">
            <v>4332.931141262912</v>
          </cell>
          <cell r="U321">
            <v>4154.165974371252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> </v>
          </cell>
          <cell r="R322">
            <v>1031.16</v>
          </cell>
          <cell r="S322">
            <v>21785</v>
          </cell>
          <cell r="T322">
            <v>4500.197892920717</v>
          </cell>
          <cell r="U322">
            <v>5471.477717576359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5687.069556365361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> </v>
          </cell>
          <cell r="R323">
            <v>1134.28</v>
          </cell>
          <cell r="S323">
            <v>28112</v>
          </cell>
          <cell r="T323">
            <v>8079.706378397739</v>
          </cell>
          <cell r="U323">
            <v>8609.281732421648</v>
          </cell>
          <cell r="AB323" t="str">
            <v>teller g650/DN200</v>
          </cell>
          <cell r="AC323" t="str">
            <v>stuk</v>
          </cell>
          <cell r="AD323">
            <v>4601.151713316097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</v>
          </cell>
          <cell r="L324">
            <v>4601.151713316097</v>
          </cell>
          <cell r="O324">
            <v>2001</v>
          </cell>
          <cell r="P324" t="str">
            <v>Meter G650 - turbine</v>
          </cell>
          <cell r="Q324" t="str">
            <v> </v>
          </cell>
          <cell r="R324">
            <v>1134.28</v>
          </cell>
          <cell r="S324">
            <v>31590</v>
          </cell>
          <cell r="T324">
            <v>8601.913177073406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6742.216201808391</v>
          </cell>
          <cell r="L325">
            <v>5119.571441674372</v>
          </cell>
          <cell r="O325">
            <v>2001</v>
          </cell>
          <cell r="P325" t="str">
            <v>Meter G1000 - turbine</v>
          </cell>
          <cell r="Q325" t="str">
            <v> </v>
          </cell>
          <cell r="R325">
            <v>1134.28</v>
          </cell>
          <cell r="S325">
            <v>31590</v>
          </cell>
          <cell r="T325">
            <v>9301.52309255734</v>
          </cell>
          <cell r="U325">
            <v>9801.160641478264</v>
          </cell>
          <cell r="AB325" t="str">
            <v>teller g1650/DN200</v>
          </cell>
          <cell r="AC325" t="str">
            <v>stuk</v>
          </cell>
          <cell r="AD325">
            <v>5653.211832453724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</v>
          </cell>
          <cell r="O326">
            <v>2001</v>
          </cell>
          <cell r="P326" t="str">
            <v>Meter G1600 - turbine</v>
          </cell>
          <cell r="Q326" t="str">
            <v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602.160305968097</v>
          </cell>
          <cell r="L329">
            <v>446.2083445918309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</v>
          </cell>
          <cell r="J333">
            <v>0</v>
          </cell>
          <cell r="K333">
            <v>0</v>
          </cell>
          <cell r="L333">
            <v>0</v>
          </cell>
          <cell r="M333">
            <v>79.279344</v>
          </cell>
          <cell r="O333">
            <v>2004</v>
          </cell>
          <cell r="P333" t="str">
            <v>huur reduceeruitrusting - tot en met 250 Nm³/u </v>
          </cell>
          <cell r="Q333" t="str">
            <v> </v>
          </cell>
          <cell r="U333">
            <v>0</v>
          </cell>
        </row>
        <row r="334">
          <cell r="B334">
            <v>826502</v>
          </cell>
          <cell r="C334" t="str">
            <v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>huur reduceeruitrusting &gt;250 Nm³/u tot 500 Nm³/h </v>
          </cell>
          <cell r="Q334" t="str">
            <v> </v>
          </cell>
          <cell r="U334">
            <v>0</v>
          </cell>
        </row>
        <row r="335">
          <cell r="B335">
            <v>826503</v>
          </cell>
          <cell r="C335" t="str">
            <v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>huur reduceeruitrusting &gt;500 Nm³/u tot 1500 Nm³/h </v>
          </cell>
          <cell r="Q335" t="str">
            <v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> </v>
          </cell>
          <cell r="U337">
            <v>0</v>
          </cell>
        </row>
        <row r="338">
          <cell r="B338">
            <v>826511</v>
          </cell>
          <cell r="C338" t="str">
            <v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</v>
          </cell>
          <cell r="O338">
            <v>2004</v>
          </cell>
          <cell r="P338" t="str">
            <v>onderhoud cabine - tot en met 1500 Nm³/h </v>
          </cell>
          <cell r="Q338" t="str">
            <v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161.98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151.334296</v>
          </cell>
          <cell r="O340">
            <v>2004</v>
          </cell>
          <cell r="P340" t="str">
            <v>onderhoud cabine - &gt;2500 Nm³/u tot 3500 Nm³/h</v>
          </cell>
          <cell r="Q340" t="str">
            <v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26.96051284609035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</v>
          </cell>
          <cell r="J344">
            <v>0</v>
          </cell>
          <cell r="K344">
            <v>0</v>
          </cell>
          <cell r="L344">
            <v>0</v>
          </cell>
          <cell r="M344">
            <v>32.9348957235888</v>
          </cell>
          <cell r="O344">
            <v>2004</v>
          </cell>
          <cell r="P344" t="str">
            <v>Huur corrector (volumeherleiding)</v>
          </cell>
          <cell r="Q344" t="str">
            <v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> </v>
          </cell>
          <cell r="T359">
            <v>-919.83</v>
          </cell>
          <cell r="U359">
            <v>-643.0635097581184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> </v>
          </cell>
          <cell r="U360">
            <v>0</v>
          </cell>
        </row>
        <row r="361">
          <cell r="Q361" t="str">
            <v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-82.65289256198348</v>
          </cell>
          <cell r="N362">
            <v>-82.65289256198348</v>
          </cell>
          <cell r="O362">
            <v>2007</v>
          </cell>
          <cell r="P362" t="str">
            <v>Actie "Fluxysfond" aansluiten van bestaande woning (ombouw)</v>
          </cell>
          <cell r="Q362" t="str">
            <v> </v>
          </cell>
          <cell r="U362">
            <v>0</v>
          </cell>
          <cell r="V362" t="str">
            <v>Fluxys premie</v>
          </cell>
        </row>
        <row r="363">
          <cell r="Q363" t="str">
            <v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</v>
          </cell>
          <cell r="N366">
            <v>264.2302534655896</v>
          </cell>
          <cell r="O366">
            <v>2006</v>
          </cell>
          <cell r="P366" t="str">
            <v>Buitenafsluiter - leiding diameter 63 mm</v>
          </cell>
          <cell r="Q366" t="str">
            <v> </v>
          </cell>
          <cell r="R366">
            <v>348.43</v>
          </cell>
          <cell r="S366">
            <v>133.44</v>
          </cell>
          <cell r="T366">
            <v>257.85</v>
          </cell>
          <cell r="U366">
            <v>264.2302534655896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</v>
          </cell>
          <cell r="F367">
            <v>776</v>
          </cell>
          <cell r="G367">
            <v>3</v>
          </cell>
          <cell r="I367">
            <v>641.0614817288441</v>
          </cell>
          <cell r="N367">
            <v>628.4916487537687</v>
          </cell>
          <cell r="O367">
            <v>2006</v>
          </cell>
          <cell r="P367" t="str">
            <v>Buitenafsluiter - leiding diameter 110 mm</v>
          </cell>
          <cell r="Q367" t="str">
            <v> </v>
          </cell>
          <cell r="R367">
            <v>637</v>
          </cell>
          <cell r="S367">
            <v>631.31</v>
          </cell>
          <cell r="T367">
            <v>625.62</v>
          </cell>
          <cell r="U367">
            <v>628.4916487537687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</v>
          </cell>
          <cell r="F371">
            <v>167</v>
          </cell>
          <cell r="G371">
            <v>3</v>
          </cell>
          <cell r="I371">
            <v>138.3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</v>
          </cell>
          <cell r="F372">
            <v>771</v>
          </cell>
          <cell r="G372">
            <v>3</v>
          </cell>
          <cell r="I372">
            <v>637.0053</v>
          </cell>
          <cell r="N372">
            <v>624.515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624.515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680.8398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</v>
          </cell>
          <cell r="P380" t="str">
            <v>Graven buitenput excl. wachtbuis</v>
          </cell>
          <cell r="Q380" t="str">
            <v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6.697684748337208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</v>
          </cell>
          <cell r="P382" t="str">
            <v>Graafwerken met inbegrip levering wachtbuis (per m)</v>
          </cell>
          <cell r="Q382" t="str">
            <v> </v>
          </cell>
        </row>
        <row r="383">
          <cell r="P383">
            <v>0</v>
          </cell>
          <cell r="Q383" t="str">
            <v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</v>
          </cell>
          <cell r="N399">
            <v>355.0044886385431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> </v>
          </cell>
          <cell r="R399">
            <v>619.34</v>
          </cell>
          <cell r="S399">
            <v>535.44</v>
          </cell>
          <cell r="T399">
            <v>252.89</v>
          </cell>
          <cell r="U399">
            <v>355.0044886385431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82.94800000000001</v>
          </cell>
          <cell r="J405">
            <v>1.3333333333333335</v>
          </cell>
          <cell r="O405">
            <v>2007</v>
          </cell>
          <cell r="Q405" t="str">
            <v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231.4000000000001</v>
          </cell>
          <cell r="J406">
            <v>1.3333333333333335</v>
          </cell>
          <cell r="O406">
            <v>2007</v>
          </cell>
          <cell r="Q406" t="str">
            <v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82.9459263</v>
          </cell>
          <cell r="J409">
            <v>1.3333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82.94800000000001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8.45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> </v>
          </cell>
          <cell r="U422">
            <v>0</v>
          </cell>
        </row>
        <row r="423">
          <cell r="P423">
            <v>0</v>
          </cell>
          <cell r="Q423" t="str">
            <v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8.45</v>
          </cell>
          <cell r="G425">
            <v>3</v>
          </cell>
          <cell r="I425">
            <v>6.987204000000001</v>
          </cell>
          <cell r="K425">
            <v>2.47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> </v>
          </cell>
          <cell r="R425">
            <v>16.83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</v>
          </cell>
          <cell r="O440">
            <v>2000</v>
          </cell>
          <cell r="P440" t="str">
            <v>VERVALLEN: Buitenafsluiter - leiding diameter 160 mm</v>
          </cell>
          <cell r="Q440" t="str">
            <v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83.5482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</v>
          </cell>
          <cell r="J449">
            <v>0.8333333333333334</v>
          </cell>
          <cell r="O449">
            <v>2007</v>
          </cell>
          <cell r="P449" t="str">
            <v>Nutteloze verplaatsing (aardgas)</v>
          </cell>
          <cell r="Q449" t="str">
            <v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62.211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> </v>
          </cell>
          <cell r="U457">
            <v>0</v>
          </cell>
        </row>
        <row r="458">
          <cell r="P458">
            <v>0</v>
          </cell>
          <cell r="Q458" t="str">
            <v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15.6672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34.05</v>
          </cell>
          <cell r="F473">
            <v>41.2</v>
          </cell>
          <cell r="G473">
            <v>3</v>
          </cell>
          <cell r="I473">
            <v>34.068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64.96</v>
          </cell>
          <cell r="F474">
            <v>78.6</v>
          </cell>
          <cell r="G474">
            <v>3</v>
          </cell>
          <cell r="I474">
            <v>64.9842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</v>
          </cell>
          <cell r="G477">
            <v>3</v>
          </cell>
          <cell r="I477">
            <v>32.4258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67.6</v>
          </cell>
          <cell r="F478">
            <v>81.8</v>
          </cell>
          <cell r="G478">
            <v>3</v>
          </cell>
          <cell r="I478">
            <v>67.56479999999999</v>
          </cell>
          <cell r="N478">
            <v>66.24</v>
          </cell>
          <cell r="O478">
            <v>2006</v>
          </cell>
          <cell r="P478" t="str">
            <v>Herstel KWS/Beton</v>
          </cell>
          <cell r="R478">
            <v>66.24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</v>
          </cell>
          <cell r="O480">
            <v>2006</v>
          </cell>
          <cell r="P480" t="str">
            <v>Aanvulgrond per m³</v>
          </cell>
          <cell r="R480">
            <v>40.45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23.7048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0.8333333333333334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70.5058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61.19163600000002</v>
          </cell>
          <cell r="J493">
            <v>0</v>
          </cell>
          <cell r="K493">
            <v>0</v>
          </cell>
          <cell r="L493">
            <v>0</v>
          </cell>
          <cell r="M493">
            <v>59.99180000000001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> </v>
          </cell>
          <cell r="U495">
            <v>0</v>
          </cell>
        </row>
        <row r="496">
          <cell r="B496">
            <v>830112</v>
          </cell>
          <cell r="C496" t="str">
            <v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>Eerste aansluiting bestaand appartement </v>
          </cell>
          <cell r="Q496" t="str">
            <v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36.40571787079646</v>
          </cell>
          <cell r="J498">
            <v>0</v>
          </cell>
          <cell r="K498">
            <v>0</v>
          </cell>
          <cell r="L498">
            <v>0</v>
          </cell>
          <cell r="M498">
            <v>35.05</v>
          </cell>
          <cell r="O498">
            <v>2005</v>
          </cell>
          <cell r="P498" t="str">
            <v>Netuitbreiding kabeldistributie excl. graafwerken</v>
          </cell>
          <cell r="Q498" t="str">
            <v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> </v>
          </cell>
          <cell r="U502">
            <v>0</v>
          </cell>
        </row>
        <row r="503">
          <cell r="B503">
            <v>830305</v>
          </cell>
          <cell r="C503" t="str">
            <v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>Doorboring binnenmuur of vloer </v>
          </cell>
          <cell r="Q503" t="str">
            <v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</v>
          </cell>
          <cell r="O506">
            <v>1999</v>
          </cell>
          <cell r="P506" t="str">
            <v>VERVALLEN: Aansluitkabel in gleuf of buis of opgespannen,  &gt;10m</v>
          </cell>
          <cell r="Q506" t="str">
            <v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> </v>
          </cell>
          <cell r="U508">
            <v>0</v>
          </cell>
        </row>
        <row r="509">
          <cell r="B509">
            <v>830313</v>
          </cell>
          <cell r="C509" t="str">
            <v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>Binnenhuisversterker </v>
          </cell>
          <cell r="Q509" t="str">
            <v> </v>
          </cell>
          <cell r="U509">
            <v>0</v>
          </cell>
        </row>
        <row r="510">
          <cell r="B510">
            <v>830314</v>
          </cell>
          <cell r="C510" t="str">
            <v>Binnensplitter </v>
          </cell>
          <cell r="D510" t="str">
            <v>st</v>
          </cell>
          <cell r="E510">
            <v>13.97</v>
          </cell>
          <cell r="F510">
            <v>16.9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>Binnensplitter </v>
          </cell>
          <cell r="Q510" t="str">
            <v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9.716604319344578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4.27</v>
          </cell>
          <cell r="G513">
            <v>3</v>
          </cell>
          <cell r="I513">
            <v>3.527911348221687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77.50714325638555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</v>
          </cell>
          <cell r="G519">
            <v>3</v>
          </cell>
          <cell r="I519">
            <v>31.1055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610.93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> </v>
          </cell>
          <cell r="U537">
            <v>0</v>
          </cell>
        </row>
        <row r="538">
          <cell r="B538">
            <v>870102</v>
          </cell>
          <cell r="C538" t="str">
            <v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>Aansluiting riolering - diameter 200 mm </v>
          </cell>
          <cell r="Q538" t="str">
            <v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88.33537190082646</v>
          </cell>
          <cell r="J548">
            <v>0</v>
          </cell>
          <cell r="K548">
            <v>0</v>
          </cell>
          <cell r="L548">
            <v>0</v>
          </cell>
          <cell r="M548">
            <v>82.64462809917356</v>
          </cell>
          <cell r="O548">
            <v>2004</v>
          </cell>
          <cell r="P548" t="str">
            <v>Supplement inbuizing gracht (gedeelte boven 5m)</v>
          </cell>
          <cell r="Q548" t="str">
            <v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</v>
          </cell>
          <cell r="M557">
            <v>81.79136006984768</v>
          </cell>
          <cell r="O557">
            <v>2004</v>
          </cell>
          <cell r="P557" t="str">
            <v>Levering energie budgetmeter - dagverbruik</v>
          </cell>
          <cell r="Q557" t="str">
            <v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</v>
          </cell>
          <cell r="O558">
            <v>2004</v>
          </cell>
          <cell r="P558" t="str">
            <v>Levering energie budgetmeter - nachtverbruik</v>
          </cell>
          <cell r="Q558" t="str">
            <v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> </v>
          </cell>
          <cell r="U562">
            <v>0</v>
          </cell>
        </row>
        <row r="563">
          <cell r="C563" t="str">
            <v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>Tijdelijke werfwaansluiting tot 80A met materiaal en aansluitkabel van de klant op bovengronds net of uit verdeelkast </v>
          </cell>
          <cell r="Q563" t="str">
            <v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271.9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636.28047882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751.28959962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> </v>
          </cell>
          <cell r="U571">
            <v>0</v>
          </cell>
        </row>
        <row r="572">
          <cell r="C572" t="str">
            <v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>VERVALLEN: Reductie op vermogensvergoeding LS-aansluiting vanaf 56 kVA </v>
          </cell>
          <cell r="Q572" t="str">
            <v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62.211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> </v>
          </cell>
          <cell r="U573">
            <v>0</v>
          </cell>
        </row>
        <row r="574">
          <cell r="C574" t="str">
            <v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>VERVALLEN: Vermogensvergoeding LS-aansluiting op tweede schijf boven 56 kVA </v>
          </cell>
          <cell r="Q574" t="str">
            <v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> </v>
          </cell>
          <cell r="U582">
            <v>0</v>
          </cell>
        </row>
        <row r="583">
          <cell r="C583" t="str">
            <v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>Doorboring binnenmuur of vloer </v>
          </cell>
          <cell r="Q583" t="str">
            <v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> </v>
          </cell>
          <cell r="U587">
            <v>0</v>
          </cell>
        </row>
        <row r="588">
          <cell r="C588" t="str">
            <v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>Aansluitkast "buitenverblijf" met slot, aan grens openbaar domein </v>
          </cell>
          <cell r="Q588" t="str">
            <v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534.4290000000001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> </v>
          </cell>
          <cell r="U598">
            <v>0</v>
          </cell>
        </row>
        <row r="599">
          <cell r="C599" t="str">
            <v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Afsluiting aan het ondergronds net </v>
          </cell>
          <cell r="Q599" t="str">
            <v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> </v>
          </cell>
          <cell r="U607">
            <v>0</v>
          </cell>
        </row>
        <row r="608">
          <cell r="C608" t="str">
            <v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>Indienststelling na afsluiting </v>
          </cell>
          <cell r="Q608" t="str">
            <v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62.211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820.6371066600001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</v>
          </cell>
          <cell r="J617">
            <v>0</v>
          </cell>
          <cell r="K617">
            <v>0</v>
          </cell>
          <cell r="L617">
            <v>0</v>
          </cell>
          <cell r="M617">
            <v>8.264462809917356</v>
          </cell>
          <cell r="O617">
            <v>2005</v>
          </cell>
          <cell r="P617" t="str">
            <v>Vervanging kaart budgetmeter</v>
          </cell>
          <cell r="Q617" t="str">
            <v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-151.7352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</v>
          </cell>
          <cell r="F628">
            <v>321</v>
          </cell>
          <cell r="G628">
            <v>3</v>
          </cell>
          <cell r="I628">
            <v>265.62190158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> </v>
          </cell>
          <cell r="U634">
            <v>0</v>
          </cell>
        </row>
        <row r="635">
          <cell r="C635" t="str">
            <v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>VERVALLEN: Reductie op vermogensvergoeding LS-aansluiting vanaf 56 kVA </v>
          </cell>
          <cell r="Q635" t="str">
            <v> </v>
          </cell>
          <cell r="U635">
            <v>0</v>
          </cell>
        </row>
        <row r="636">
          <cell r="C636" t="str">
            <v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>VERVALLEN: Vermogensvergoeding LS-aansluiting op tweede schijf boven 56 kVA </v>
          </cell>
          <cell r="Q636" t="str">
            <v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</v>
          </cell>
          <cell r="J641">
            <v>0</v>
          </cell>
          <cell r="K641">
            <v>0</v>
          </cell>
          <cell r="L641">
            <v>0</v>
          </cell>
          <cell r="M641">
            <v>40.48</v>
          </cell>
          <cell r="O641">
            <v>2004</v>
          </cell>
          <cell r="P641" t="str">
            <v>Dubbele kabel leveren en plaatsen incl. graafwerk</v>
          </cell>
          <cell r="Q641" t="str">
            <v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</v>
          </cell>
          <cell r="O644">
            <v>2004</v>
          </cell>
          <cell r="P644" t="str">
            <v>LSP graafwerken volle grond ? (zie LS)</v>
          </cell>
          <cell r="Q644" t="str">
            <v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</v>
          </cell>
          <cell r="G649">
            <v>3</v>
          </cell>
          <cell r="I649">
            <v>61.49140074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0.8333333333333334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70.5058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>Kostenobjecten </v>
          </cell>
          <cell r="C194" t="str">
            <v>Objets de coûts </v>
          </cell>
          <cell r="D194" t="str">
            <v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>Nouveau raccordement - Adaptation / Renforcement </v>
          </cell>
          <cell r="D221" t="str">
            <v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>Utilisation d'un appareil de mesure </v>
          </cell>
          <cell r="D222" t="str">
            <v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>Utilisation des équipements pour la transformation ou le soutien de la tension </v>
          </cell>
          <cell r="D223" t="str">
            <v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>Gestion système </v>
          </cell>
          <cell r="D227" t="str">
            <v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>Prélèvement forfaitaire d'énergie réactive </v>
          </cell>
          <cell r="D229" t="str">
            <v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>    I. Bedrijfsopbrengsten</v>
          </cell>
          <cell r="C284" t="str">
            <v>   I. Ventes et prestations</v>
          </cell>
          <cell r="D284" t="str">
            <v>   I. Ventes et prestations</v>
          </cell>
        </row>
        <row r="285">
          <cell r="A285">
            <v>402</v>
          </cell>
          <cell r="B285" t="str">
            <v>       A. Omzet </v>
          </cell>
          <cell r="C285" t="str">
            <v>       A. Chiffre d'affaires </v>
          </cell>
          <cell r="D285" t="str">
            <v>       A. Chiffre d'affaires </v>
          </cell>
        </row>
        <row r="286">
          <cell r="A286">
            <v>403</v>
          </cell>
          <cell r="B286" t="str">
            <v>       B. Wijziging in de voorraad goederen bewerking en gereed product en in bestellingen in uitvoering </v>
          </cell>
          <cell r="C286" t="str">
            <v>       B. Variation des en-cours de fabrication, des produits finis et des commandes en cours d'exécution</v>
          </cell>
          <cell r="D286" t="str">
            <v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>       C. Geproduceerde vaste activa </v>
          </cell>
          <cell r="C287" t="str">
            <v>       C. Production immobilisée</v>
          </cell>
          <cell r="D287" t="str">
            <v>       C. Production immobilisée</v>
          </cell>
        </row>
        <row r="288">
          <cell r="A288">
            <v>405</v>
          </cell>
          <cell r="B288" t="str">
            <v>       D. Andere bedrijfsopbrengsten </v>
          </cell>
          <cell r="C288" t="str">
            <v>       D. Autres produits d'exploitation </v>
          </cell>
          <cell r="D288" t="str">
            <v>       D. Autres produits d'exploitation </v>
          </cell>
        </row>
        <row r="289">
          <cell r="A289">
            <v>406</v>
          </cell>
          <cell r="B289" t="str">
            <v>   II. Bedrijfskosten</v>
          </cell>
          <cell r="C289" t="str">
            <v>   II. Coût des ventes et prestations</v>
          </cell>
          <cell r="D289" t="str">
            <v>   II. Coût des ventes et prestations</v>
          </cell>
        </row>
        <row r="290">
          <cell r="A290">
            <v>407</v>
          </cell>
          <cell r="B290" t="str">
            <v>       A. Handelsgoederen, grond- en hulp stoffen</v>
          </cell>
          <cell r="C290" t="str">
            <v>       A. Approvisionnements et marchandises</v>
          </cell>
          <cell r="D290" t="str">
            <v>       A. Approvisionnements et marchandises</v>
          </cell>
        </row>
        <row r="291">
          <cell r="A291">
            <v>408</v>
          </cell>
          <cell r="B291" t="str">
            <v>          1. Inkopen</v>
          </cell>
          <cell r="C291" t="str">
            <v>          1. Achats</v>
          </cell>
          <cell r="D291" t="str">
            <v>          1. Achats</v>
          </cell>
        </row>
        <row r="292">
          <cell r="A292">
            <v>409</v>
          </cell>
          <cell r="B292" t="str">
            <v>          2. Wijziging in de voorraad</v>
          </cell>
          <cell r="C292" t="str">
            <v>          2. Variation des stocks</v>
          </cell>
          <cell r="D292" t="str">
            <v>          2. Variation des stocks</v>
          </cell>
        </row>
        <row r="293">
          <cell r="A293">
            <v>410</v>
          </cell>
          <cell r="B293" t="str">
            <v>       B. Diensten en diverse goederen</v>
          </cell>
          <cell r="C293" t="str">
            <v>       B. Services et biens divers</v>
          </cell>
          <cell r="D293" t="str">
            <v>       B. Services et biens divers</v>
          </cell>
        </row>
        <row r="294">
          <cell r="A294">
            <v>411</v>
          </cell>
          <cell r="B294" t="str">
            <v>       C. Bezoldigingen, sociale lasten en pensioenen</v>
          </cell>
          <cell r="C294" t="str">
            <v>       C. Rémunérations, charges sociales et pensions</v>
          </cell>
          <cell r="D294" t="str">
            <v>       C. Rémunérations, charges sociales et pensions</v>
          </cell>
        </row>
        <row r="295">
          <cell r="A295">
            <v>412</v>
          </cell>
          <cell r="B295" t="str">
            <v>       D. Afschrijvingen en waardeverminderingen op oprichtingskosten, op immateriële en materiële vaste activa</v>
          </cell>
          <cell r="C295" t="str">
            <v>       D. Amortissements et réductions de valeur sur frais d'établissement, sur immob. incorporelles et corporelles</v>
          </cell>
          <cell r="D295" t="str">
            <v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>       E. Waardeverminderingen op voorraden, bestellingen in uitvoering en handelsvorderingen (toevoegingen +, terugnemingen -)</v>
          </cell>
          <cell r="C296" t="str">
            <v>       E. Réductions de valeur sur stocks, sur commandes en cours d'exécution et sur créances commerciales</v>
          </cell>
          <cell r="D296" t="str">
            <v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>       F. Voorzieningen voor risico's en kosten (toevoegingen +, bestedingen en terugnemingen -)</v>
          </cell>
          <cell r="C297" t="str">
            <v>       F. Provisions pour risques et charges</v>
          </cell>
          <cell r="D297" t="str">
            <v>       F. Provisions pour risques et charges</v>
          </cell>
        </row>
        <row r="298">
          <cell r="A298">
            <v>415</v>
          </cell>
          <cell r="B298" t="str">
            <v>       G. Andere bedrijfskosten</v>
          </cell>
          <cell r="C298" t="str">
            <v>       G. Autres charges d'exploit</v>
          </cell>
          <cell r="D298" t="str">
            <v>       G. Autres charges d'exploit</v>
          </cell>
        </row>
        <row r="299">
          <cell r="A299">
            <v>416</v>
          </cell>
          <cell r="B299" t="str">
            <v>       H. Als herstructureringskosten geactiveerde bedrijfskosten</v>
          </cell>
          <cell r="C299" t="str">
            <v>       H. Charges d'exploit. portées à l'actif au titre de frais de restructur.</v>
          </cell>
          <cell r="D299" t="str">
            <v>       H. Charges d'exploit. portées à l'actif au titre de frais de restructur.</v>
          </cell>
        </row>
        <row r="300">
          <cell r="A300">
            <v>417</v>
          </cell>
          <cell r="B300" t="str">
            <v>  III. Bedrijfswinst</v>
          </cell>
          <cell r="C300" t="str">
            <v>  III. Bénéfice d'exploitation</v>
          </cell>
          <cell r="D300" t="str">
            <v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>       Perte d'exploitation</v>
          </cell>
          <cell r="D301" t="str">
            <v>       Perte d'exploitation</v>
          </cell>
        </row>
        <row r="302">
          <cell r="A302">
            <v>419</v>
          </cell>
          <cell r="B302" t="str">
            <v>    IV. Financiële opbrengsten</v>
          </cell>
          <cell r="C302" t="str">
            <v>   IV. Produits financiers</v>
          </cell>
          <cell r="D302" t="str">
            <v>   IV. Produits financiers</v>
          </cell>
        </row>
        <row r="303">
          <cell r="A303">
            <v>420</v>
          </cell>
          <cell r="B303" t="str">
            <v>       A. Opbrengsten uit financiële vaste activa</v>
          </cell>
          <cell r="C303" t="str">
            <v>       A. Produits des immobilisations financières</v>
          </cell>
          <cell r="D303" t="str">
            <v>       A. Produits des immobilisations financières</v>
          </cell>
        </row>
        <row r="304">
          <cell r="A304">
            <v>421</v>
          </cell>
          <cell r="B304" t="str">
            <v>       B. Opbrengsten uit vlottende activa</v>
          </cell>
          <cell r="C304" t="str">
            <v>       B. Produits des actifs circulants</v>
          </cell>
          <cell r="D304" t="str">
            <v>       B. Produits des actifs circulants</v>
          </cell>
        </row>
        <row r="305">
          <cell r="A305">
            <v>422</v>
          </cell>
          <cell r="B305" t="str">
            <v>       C. Andere financiële opbrengsten</v>
          </cell>
          <cell r="C305" t="str">
            <v>       C. Autres produits financiers</v>
          </cell>
          <cell r="D305" t="str">
            <v>       C. Autres produits financiers</v>
          </cell>
        </row>
        <row r="306">
          <cell r="A306">
            <v>423</v>
          </cell>
          <cell r="B306" t="str">
            <v>    V. Financiële kosten</v>
          </cell>
          <cell r="C306" t="str">
            <v>    V. Charges financières</v>
          </cell>
          <cell r="D306" t="str">
            <v>    V. Charges financières</v>
          </cell>
        </row>
        <row r="307">
          <cell r="A307">
            <v>424</v>
          </cell>
          <cell r="B307" t="str">
            <v>       A. Kosten van schulden</v>
          </cell>
          <cell r="C307" t="str">
            <v>       A. Charges des dettes</v>
          </cell>
          <cell r="D307" t="str">
            <v>       A. Charges des dettes</v>
          </cell>
        </row>
        <row r="308">
          <cell r="A308">
            <v>425</v>
          </cell>
          <cell r="B308" t="str">
            <v>       B. Waardeverminderingen op andere vlottende activa dan bedoeld onder II.E</v>
          </cell>
          <cell r="C308" t="str">
            <v>       B. Réductions de valeur sur actifs circulants autres que ceux visés sub. II.E.</v>
          </cell>
          <cell r="D308" t="str">
            <v>       B. Réductions de valeur sur actifs circulants autres que ceux visés sub. II.E.</v>
          </cell>
        </row>
        <row r="309">
          <cell r="A309">
            <v>426</v>
          </cell>
          <cell r="B309" t="str">
            <v>       C. Andere financiële kosten </v>
          </cell>
          <cell r="C309" t="str">
            <v>       C. Autres charges financières</v>
          </cell>
          <cell r="D309" t="str">
            <v>       C. Autres charges financières</v>
          </cell>
        </row>
        <row r="310">
          <cell r="A310">
            <v>427</v>
          </cell>
          <cell r="B310" t="str">
            <v>   VI. Winst uit de gewone bedrijfsuitoefening, vóór belasting</v>
          </cell>
          <cell r="C310" t="str">
            <v>   VI. Bénéfice courant  avant impôts</v>
          </cell>
          <cell r="D310" t="str">
            <v>   VI. Bénéfice courant  avant impôts</v>
          </cell>
        </row>
        <row r="311">
          <cell r="A311">
            <v>428</v>
          </cell>
          <cell r="B311" t="str">
            <v>       Verlies uit de gewone bedrijfsuitoefening, vóór belasting</v>
          </cell>
          <cell r="C311" t="str">
            <v>       Perte courante avant impôts</v>
          </cell>
          <cell r="D311" t="str">
            <v>       Perte courante avant impôts</v>
          </cell>
        </row>
        <row r="312">
          <cell r="A312">
            <v>429</v>
          </cell>
          <cell r="B312" t="str">
            <v>  VII. Uitzonderlijke opbrengsten</v>
          </cell>
          <cell r="C312" t="str">
            <v>  VII. Produits exceptionnels</v>
          </cell>
          <cell r="D312" t="str">
            <v>  VII. Produits exceptionnels</v>
          </cell>
        </row>
        <row r="313">
          <cell r="A313">
            <v>430</v>
          </cell>
          <cell r="B313" t="str">
            <v>       A. Terugneming van afschrijvingen en van waardeverminderingen op immateriële en materiële vaste activa</v>
          </cell>
          <cell r="C313" t="str">
            <v>       A. Reprises d'amortissements et de réductions de valeur sur immobilisations incorporelles et corporelles</v>
          </cell>
          <cell r="D313" t="str">
            <v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>       B. Terugneming van waardeverminderingen op financiële vaste activa</v>
          </cell>
          <cell r="C314" t="str">
            <v>       B. Reprises de réductions de valeur sur immobilisations financières</v>
          </cell>
          <cell r="D314" t="str">
            <v>       B. Reprises de réductions de valeur sur immobilisations financières</v>
          </cell>
        </row>
        <row r="315">
          <cell r="A315">
            <v>432</v>
          </cell>
          <cell r="B315" t="str">
            <v>       C. Terugneming van voorzieningen voor uitzonderlijke risico's en kosten</v>
          </cell>
          <cell r="C315" t="str">
            <v>       C. Reprises de provisions pour risques et charges exceptionnels</v>
          </cell>
          <cell r="D315" t="str">
            <v>       C. Reprises de provisions pour risques et charges exceptionnels</v>
          </cell>
        </row>
        <row r="316">
          <cell r="A316">
            <v>433</v>
          </cell>
          <cell r="B316" t="str">
            <v>       D. Meerwaarden bij de realisatie van vaste activa</v>
          </cell>
          <cell r="C316" t="str">
            <v>       D. Plus-values sur réalisation d'actifs immobilisés</v>
          </cell>
          <cell r="D316" t="str">
            <v>       D. Plus-values sur réalisation d'actifs immobilisés</v>
          </cell>
        </row>
        <row r="317">
          <cell r="A317">
            <v>434</v>
          </cell>
          <cell r="B317" t="str">
            <v>       E. Andere uitzonderlijke opbrengsten</v>
          </cell>
          <cell r="C317" t="str">
            <v>       E. Autres produits exceptionnels</v>
          </cell>
          <cell r="D317" t="str">
            <v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> VIII. Charges exceptionnelles.</v>
          </cell>
          <cell r="D318" t="str">
            <v> VIII. Charges exceptionnelles.</v>
          </cell>
        </row>
        <row r="319">
          <cell r="A319">
            <v>436</v>
          </cell>
          <cell r="B319" t="str">
            <v>       A. Uitzonderlijke afschrijvingen en waardeverminderingen op oprichtingskosten, op immateriële en materiële vaste activa</v>
          </cell>
          <cell r="C319" t="str">
            <v>       A. Amortissements et réductions de valeur exceptionnels sur frais d'établissement, sur immobilisations incorporelles et corporelles</v>
          </cell>
          <cell r="D319" t="str">
            <v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>       B. Waardeverminderingen op financiële vaste activa</v>
          </cell>
          <cell r="C320" t="str">
            <v>       B. Réductions de valeur sur immobilisations financières </v>
          </cell>
          <cell r="D320" t="str">
            <v>       B. Réductions de valeur sur immobilisations financières </v>
          </cell>
        </row>
        <row r="321">
          <cell r="A321">
            <v>438</v>
          </cell>
          <cell r="B321" t="str">
            <v>       C. Voorzieningen voor uitzonderlijke risico's en kosten (toevoegingen +, bestedingen -)</v>
          </cell>
          <cell r="C321" t="str">
            <v>       C. Provisions pour risques et charges exceptionnels</v>
          </cell>
          <cell r="D321" t="str">
            <v>       C. Provisions pour risques et charges exceptionnels</v>
          </cell>
        </row>
        <row r="322">
          <cell r="A322">
            <v>439</v>
          </cell>
          <cell r="B322" t="str">
            <v>       D. Minderwaarden bij de realisatie van vaste activa</v>
          </cell>
          <cell r="C322" t="str">
            <v>       D. Moins-values sur réalisation d'actifs immobilisés </v>
          </cell>
          <cell r="D322" t="str">
            <v>       D. Moins-values sur réalisation d'actifs immobilisés </v>
          </cell>
        </row>
        <row r="323">
          <cell r="A323">
            <v>440</v>
          </cell>
          <cell r="B323" t="str">
            <v>       E. Andere uitzonderlijke kosten</v>
          </cell>
          <cell r="C323" t="str">
            <v>       E. Autres charges exceptionnelles</v>
          </cell>
          <cell r="D323" t="str">
            <v>       E. Autres charges exceptionnelles</v>
          </cell>
        </row>
        <row r="324">
          <cell r="A324">
            <v>441</v>
          </cell>
          <cell r="B324" t="str">
            <v>       F. Als herstructureringskosten geactiveerde uitzonderlijke kosten (-)</v>
          </cell>
          <cell r="C324" t="str">
            <v>       F. Charges exceptionnelles portées à l'actif au titre de frais de restructuration (-)</v>
          </cell>
          <cell r="D324" t="str">
            <v>       F. Charges exceptionnelles portées à l'actif au titre de frais de restructuration (-)</v>
          </cell>
        </row>
        <row r="325">
          <cell r="A325">
            <v>442</v>
          </cell>
          <cell r="B325" t="str">
            <v>   IX. Winst van het boekjaar vóór belasting</v>
          </cell>
          <cell r="C325" t="str">
            <v>   IX. Bénéfice de l'exercice avant impôts</v>
          </cell>
          <cell r="D325" t="str">
            <v>   IX. Bénéfice de l'exercice avant impôts</v>
          </cell>
        </row>
        <row r="326">
          <cell r="A326">
            <v>443</v>
          </cell>
          <cell r="B326" t="str">
            <v>        Verlies van het boekj. vóór belasting</v>
          </cell>
          <cell r="C326" t="str">
            <v>       Perte de l'exercice avant impôts</v>
          </cell>
          <cell r="D326" t="str">
            <v>       Perte de l'exercice avant impôts</v>
          </cell>
        </row>
        <row r="327">
          <cell r="A327">
            <v>444</v>
          </cell>
          <cell r="B327" t="str">
            <v>   IX bis. A. Onttrekking aan de uitgestelde belastingen</v>
          </cell>
          <cell r="C327" t="str">
            <v>   IX bis. A. Prélèvements sur les impôts différés      </v>
          </cell>
          <cell r="D327" t="str">
            <v>   IX bis. A. Prélèvements sur les impôts différés      </v>
          </cell>
        </row>
        <row r="328">
          <cell r="A328">
            <v>445</v>
          </cell>
          <cell r="B328" t="str">
            <v>           B. Overboeking naar de uitgestelde belastingen</v>
          </cell>
          <cell r="C328" t="str">
            <v>           B. Transfert aux impôts différés        </v>
          </cell>
          <cell r="D328" t="str">
            <v>           B. Transfert aux impôts différés        </v>
          </cell>
        </row>
        <row r="329">
          <cell r="A329">
            <v>446</v>
          </cell>
          <cell r="B329" t="str">
            <v>    X. Belastingen op het resultaat</v>
          </cell>
          <cell r="C329" t="str">
            <v>    X. Impôts sur le résultat        </v>
          </cell>
          <cell r="D329" t="str">
            <v>    X. Impôts sur le résultat        </v>
          </cell>
        </row>
        <row r="330">
          <cell r="A330">
            <v>447</v>
          </cell>
          <cell r="B330" t="str">
            <v>       A. Belastingen</v>
          </cell>
          <cell r="C330" t="str">
            <v>       A. Impôts</v>
          </cell>
          <cell r="D330" t="str">
            <v>       A. Impôts</v>
          </cell>
        </row>
        <row r="331">
          <cell r="A331">
            <v>448</v>
          </cell>
          <cell r="B331" t="str">
            <v>       B. Regularisering van belastingen en terugneming van voorzieningen voor belastingen</v>
          </cell>
          <cell r="C331" t="str">
            <v>       B. Régularisations d'impôts et reprises de provisions fiscales          </v>
          </cell>
          <cell r="D331" t="str">
            <v>       B. Régularisations d'impôts et reprises de provisions fiscales          </v>
          </cell>
        </row>
        <row r="332">
          <cell r="A332">
            <v>449</v>
          </cell>
          <cell r="B332" t="str">
            <v>   XI. Winst van het boekjaar</v>
          </cell>
          <cell r="C332" t="str">
            <v>   XI. Bénéfice de l'exercice        </v>
          </cell>
          <cell r="D332" t="str">
            <v>   XI. Bénéfice de l'exercice        </v>
          </cell>
        </row>
        <row r="333">
          <cell r="A333">
            <v>450</v>
          </cell>
          <cell r="B333" t="str">
            <v>       Verlies van het boekjaar</v>
          </cell>
          <cell r="C333" t="str">
            <v>       Perte de l'exercice         </v>
          </cell>
          <cell r="D333" t="str">
            <v>       Perte de l'exercice         </v>
          </cell>
        </row>
        <row r="334">
          <cell r="A334">
            <v>451</v>
          </cell>
          <cell r="B334" t="str">
            <v>  XII. Onttrekking aan de belastingvrije reserves</v>
          </cell>
          <cell r="C334" t="str">
            <v>  XII. Prélèvements sur les réserves immunisées</v>
          </cell>
          <cell r="D334" t="str">
            <v>  XII. Prélèvements sur les réserves immunisées</v>
          </cell>
        </row>
        <row r="335">
          <cell r="A335">
            <v>452</v>
          </cell>
          <cell r="B335" t="str">
            <v>       Overboeking naar de belastingvrije reserves</v>
          </cell>
          <cell r="C335" t="str">
            <v>       Transfert aux réserves immunisées      </v>
          </cell>
          <cell r="D335" t="str">
            <v>       Transfert aux réserves immunisées      </v>
          </cell>
        </row>
        <row r="336">
          <cell r="A336">
            <v>453</v>
          </cell>
          <cell r="B336" t="str">
            <v> XIII. Te bestemmen winst van het boekjaar</v>
          </cell>
          <cell r="C336" t="str">
            <v> XIII. Bénéfice de l'exercice à affecter</v>
          </cell>
          <cell r="D336" t="str">
            <v> XIII. Bénéfice de l'exercice à affecter</v>
          </cell>
        </row>
        <row r="337">
          <cell r="A337">
            <v>454</v>
          </cell>
          <cell r="B337" t="str">
            <v>       Te verwerken verlies van het boekjaar</v>
          </cell>
          <cell r="C337" t="str">
            <v>       Perte de l'exercice à affecter</v>
          </cell>
          <cell r="D337" t="str">
            <v>       Perte de l'exercice à affecter</v>
          </cell>
        </row>
        <row r="338">
          <cell r="A338">
            <v>455</v>
          </cell>
          <cell r="D3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7"/>
  <sheetViews>
    <sheetView showGridLines="0" tabSelected="1" zoomScale="90" zoomScaleNormal="90" zoomScaleSheetLayoutView="80" zoomScalePageLayoutView="0" workbookViewId="0" topLeftCell="A1">
      <selection activeCell="F10" sqref="F10"/>
    </sheetView>
  </sheetViews>
  <sheetFormatPr defaultColWidth="8.8515625" defaultRowHeight="12.75"/>
  <cols>
    <col min="1" max="1" width="12.57421875" style="0" customWidth="1"/>
    <col min="2" max="2" width="17.421875" style="0" customWidth="1"/>
    <col min="3" max="3" width="18.421875" style="0" customWidth="1"/>
    <col min="4" max="4" width="32.57421875" style="0" customWidth="1"/>
    <col min="5" max="8" width="12.7109375" style="0" bestFit="1" customWidth="1"/>
    <col min="9" max="9" width="14.7109375" style="0" bestFit="1" customWidth="1"/>
    <col min="10" max="10" width="11.8515625" style="0" customWidth="1"/>
    <col min="11" max="11" width="4.140625" style="0" customWidth="1"/>
    <col min="12" max="13" width="12.7109375" style="0" bestFit="1" customWidth="1"/>
    <col min="14" max="14" width="10.421875" style="0" customWidth="1"/>
    <col min="15" max="15" width="10.7109375" style="0" customWidth="1"/>
    <col min="16" max="16" width="11.8515625" style="0" customWidth="1"/>
    <col min="17" max="17" width="14.7109375" style="0" bestFit="1" customWidth="1"/>
  </cols>
  <sheetData>
    <row r="1" s="91" customFormat="1" ht="12.75"/>
    <row r="2" spans="1:3" s="99" customFormat="1" ht="18.75" thickBot="1">
      <c r="A2" s="98"/>
      <c r="B2" s="98"/>
      <c r="C2" s="98"/>
    </row>
    <row r="3" spans="1:17" s="101" customFormat="1" ht="21" thickBot="1">
      <c r="A3" s="413" t="str">
        <f>"Berekening Type Klanten LS: tariefvoorstel "&amp;C6&amp;" vs tarieven"&amp;C6-1</f>
        <v>Berekening Type Klanten LS: tariefvoorstel 2016 vs tarieven2015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5"/>
    </row>
    <row r="4" spans="1:3" s="101" customFormat="1" ht="11.25">
      <c r="A4" s="100"/>
      <c r="B4" s="100"/>
      <c r="C4" s="100"/>
    </row>
    <row r="6" spans="1:4" ht="12.75">
      <c r="A6" s="405" t="s">
        <v>152</v>
      </c>
      <c r="B6" s="406"/>
      <c r="C6" s="403">
        <v>2016</v>
      </c>
      <c r="D6" s="404"/>
    </row>
    <row r="7" spans="1:4" ht="12.75">
      <c r="A7" s="405" t="s">
        <v>153</v>
      </c>
      <c r="B7" s="406"/>
      <c r="C7" s="403"/>
      <c r="D7" s="404"/>
    </row>
    <row r="10" ht="13.5" thickBot="1"/>
    <row r="11" spans="1:17" ht="18">
      <c r="A11" s="418"/>
      <c r="B11" s="419"/>
      <c r="C11" s="419"/>
      <c r="D11" s="419"/>
      <c r="E11" s="420" t="str">
        <f>"Tarieven "&amp;C6-1</f>
        <v>Tarieven 2015</v>
      </c>
      <c r="F11" s="421"/>
      <c r="G11" s="421"/>
      <c r="H11" s="421"/>
      <c r="I11" s="421"/>
      <c r="J11" s="422"/>
      <c r="K11" s="97"/>
      <c r="L11" s="420" t="str">
        <f>"Tariefvoorstel "&amp;C6</f>
        <v>Tariefvoorstel 2016</v>
      </c>
      <c r="M11" s="421"/>
      <c r="N11" s="421"/>
      <c r="O11" s="421"/>
      <c r="P11" s="421"/>
      <c r="Q11" s="422"/>
    </row>
    <row r="12" spans="1:17" s="5" customFormat="1" ht="12.75">
      <c r="A12" s="1"/>
      <c r="B12" s="2"/>
      <c r="C12" s="2"/>
      <c r="D12" s="3"/>
      <c r="E12" s="1"/>
      <c r="F12" s="2"/>
      <c r="G12" s="2"/>
      <c r="H12" s="2"/>
      <c r="I12" s="2"/>
      <c r="J12" s="4"/>
      <c r="L12" s="1"/>
      <c r="M12" s="2"/>
      <c r="N12" s="2"/>
      <c r="O12" s="2"/>
      <c r="P12" s="2"/>
      <c r="Q12" s="4"/>
    </row>
    <row r="13" spans="1:17" s="5" customFormat="1" ht="18.75" thickBot="1">
      <c r="A13" s="6" t="s">
        <v>0</v>
      </c>
      <c r="B13" s="2"/>
      <c r="C13" s="2"/>
      <c r="D13" s="3"/>
      <c r="E13" s="7" t="s">
        <v>1</v>
      </c>
      <c r="F13" s="8" t="s">
        <v>2</v>
      </c>
      <c r="G13" s="8" t="s">
        <v>3</v>
      </c>
      <c r="H13" s="8" t="s">
        <v>4</v>
      </c>
      <c r="I13" s="8" t="s">
        <v>5</v>
      </c>
      <c r="J13" s="9" t="s">
        <v>6</v>
      </c>
      <c r="L13" s="7" t="s">
        <v>1</v>
      </c>
      <c r="M13" s="8" t="s">
        <v>2</v>
      </c>
      <c r="N13" s="8" t="s">
        <v>3</v>
      </c>
      <c r="O13" s="8" t="s">
        <v>4</v>
      </c>
      <c r="P13" s="8" t="s">
        <v>5</v>
      </c>
      <c r="Q13" s="9" t="s">
        <v>6</v>
      </c>
    </row>
    <row r="14" spans="1:17" s="5" customFormat="1" ht="12.75">
      <c r="A14" s="1"/>
      <c r="B14" s="2"/>
      <c r="C14" s="2"/>
      <c r="D14" s="3"/>
      <c r="E14" s="1"/>
      <c r="F14" s="2"/>
      <c r="G14" s="2"/>
      <c r="H14" s="2"/>
      <c r="I14" s="2"/>
      <c r="J14" s="4"/>
      <c r="L14" s="1"/>
      <c r="M14" s="2"/>
      <c r="N14" s="2"/>
      <c r="O14" s="2"/>
      <c r="P14" s="2"/>
      <c r="Q14" s="4"/>
    </row>
    <row r="15" spans="1:17" s="5" customFormat="1" ht="15.75">
      <c r="A15" s="1"/>
      <c r="B15" s="2"/>
      <c r="C15" s="12" t="s">
        <v>7</v>
      </c>
      <c r="D15" s="13"/>
      <c r="E15" s="14"/>
      <c r="F15" s="12"/>
      <c r="G15" s="12"/>
      <c r="H15" s="12"/>
      <c r="I15" s="12"/>
      <c r="J15" s="15"/>
      <c r="L15" s="14"/>
      <c r="M15" s="12"/>
      <c r="N15" s="12"/>
      <c r="O15" s="12"/>
      <c r="P15" s="12"/>
      <c r="Q15" s="15"/>
    </row>
    <row r="16" spans="1:17" s="5" customFormat="1" ht="15.75">
      <c r="A16" s="1"/>
      <c r="B16" s="12"/>
      <c r="C16" s="12" t="s">
        <v>8</v>
      </c>
      <c r="D16" s="16"/>
      <c r="E16" s="14"/>
      <c r="F16" s="12"/>
      <c r="G16" s="12"/>
      <c r="H16" s="12"/>
      <c r="I16" s="12"/>
      <c r="J16" s="15"/>
      <c r="L16" s="14"/>
      <c r="M16" s="12"/>
      <c r="N16" s="12"/>
      <c r="O16" s="12"/>
      <c r="P16" s="12"/>
      <c r="Q16" s="15"/>
    </row>
    <row r="17" spans="1:18" s="5" customFormat="1" ht="12.75">
      <c r="A17" s="17"/>
      <c r="B17" s="18"/>
      <c r="C17" s="18" t="s">
        <v>9</v>
      </c>
      <c r="D17" s="19"/>
      <c r="E17" s="20">
        <v>600</v>
      </c>
      <c r="F17" s="21">
        <v>1200</v>
      </c>
      <c r="G17" s="22">
        <v>1600</v>
      </c>
      <c r="H17" s="21">
        <v>3500</v>
      </c>
      <c r="I17" s="22">
        <v>3600</v>
      </c>
      <c r="J17" s="23">
        <v>3600</v>
      </c>
      <c r="K17" s="24"/>
      <c r="L17" s="20">
        <v>600</v>
      </c>
      <c r="M17" s="21">
        <v>1200</v>
      </c>
      <c r="N17" s="22">
        <v>1600</v>
      </c>
      <c r="O17" s="21">
        <v>3500</v>
      </c>
      <c r="P17" s="22">
        <v>3600</v>
      </c>
      <c r="Q17" s="23">
        <v>3600</v>
      </c>
      <c r="R17" s="24"/>
    </row>
    <row r="18" spans="1:18" s="5" customFormat="1" ht="12.75">
      <c r="A18" s="17"/>
      <c r="B18" s="18"/>
      <c r="C18" s="18" t="s">
        <v>10</v>
      </c>
      <c r="D18" s="19"/>
      <c r="E18" s="20">
        <v>0</v>
      </c>
      <c r="F18" s="21">
        <v>0</v>
      </c>
      <c r="G18" s="22">
        <v>1900</v>
      </c>
      <c r="H18" s="21">
        <v>0</v>
      </c>
      <c r="I18" s="22">
        <v>3900</v>
      </c>
      <c r="J18" s="23">
        <v>3900</v>
      </c>
      <c r="K18" s="24"/>
      <c r="L18" s="20">
        <v>0</v>
      </c>
      <c r="M18" s="21">
        <v>0</v>
      </c>
      <c r="N18" s="22">
        <v>1900</v>
      </c>
      <c r="O18" s="21">
        <v>0</v>
      </c>
      <c r="P18" s="22">
        <v>3900</v>
      </c>
      <c r="Q18" s="23">
        <v>3900</v>
      </c>
      <c r="R18" s="24"/>
    </row>
    <row r="19" spans="1:18" s="5" customFormat="1" ht="12.75">
      <c r="A19" s="17"/>
      <c r="B19" s="18"/>
      <c r="C19" s="18" t="s">
        <v>11</v>
      </c>
      <c r="D19" s="19"/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3">
        <v>12500</v>
      </c>
      <c r="K19" s="24"/>
      <c r="L19" s="20">
        <v>0</v>
      </c>
      <c r="M19" s="21">
        <v>0</v>
      </c>
      <c r="N19" s="21">
        <v>0</v>
      </c>
      <c r="O19" s="21">
        <v>0</v>
      </c>
      <c r="P19" s="21">
        <v>0</v>
      </c>
      <c r="Q19" s="23">
        <v>12500</v>
      </c>
      <c r="R19" s="24"/>
    </row>
    <row r="20" spans="1:18" s="5" customFormat="1" ht="12.75">
      <c r="A20" s="17"/>
      <c r="B20" s="18"/>
      <c r="C20" s="18" t="s">
        <v>12</v>
      </c>
      <c r="D20" s="19"/>
      <c r="E20" s="20">
        <v>0</v>
      </c>
      <c r="F20" s="21">
        <v>0</v>
      </c>
      <c r="G20" s="21">
        <v>1900</v>
      </c>
      <c r="H20" s="21">
        <v>0</v>
      </c>
      <c r="I20" s="21">
        <v>3900</v>
      </c>
      <c r="J20" s="23">
        <v>16400</v>
      </c>
      <c r="K20" s="24"/>
      <c r="L20" s="20">
        <v>0</v>
      </c>
      <c r="M20" s="21">
        <v>0</v>
      </c>
      <c r="N20" s="21">
        <v>1900</v>
      </c>
      <c r="O20" s="21">
        <v>0</v>
      </c>
      <c r="P20" s="21">
        <v>3900</v>
      </c>
      <c r="Q20" s="23">
        <v>16400</v>
      </c>
      <c r="R20" s="24"/>
    </row>
    <row r="21" spans="1:18" s="5" customFormat="1" ht="12.75">
      <c r="A21" s="17"/>
      <c r="B21" s="18"/>
      <c r="C21" s="18" t="s">
        <v>13</v>
      </c>
      <c r="D21" s="19"/>
      <c r="E21" s="20">
        <v>600</v>
      </c>
      <c r="F21" s="21">
        <v>1200</v>
      </c>
      <c r="G21" s="21">
        <v>3500</v>
      </c>
      <c r="H21" s="21">
        <v>3500</v>
      </c>
      <c r="I21" s="21">
        <v>7500</v>
      </c>
      <c r="J21" s="23">
        <v>20000</v>
      </c>
      <c r="K21" s="24"/>
      <c r="L21" s="20">
        <v>600</v>
      </c>
      <c r="M21" s="21">
        <v>1200</v>
      </c>
      <c r="N21" s="21">
        <v>3500</v>
      </c>
      <c r="O21" s="21">
        <v>3500</v>
      </c>
      <c r="P21" s="21">
        <v>7500</v>
      </c>
      <c r="Q21" s="23">
        <v>20000</v>
      </c>
      <c r="R21" s="24"/>
    </row>
    <row r="22" spans="1:18" s="5" customFormat="1" ht="12.75">
      <c r="A22" s="17"/>
      <c r="B22" s="18"/>
      <c r="C22" s="18" t="s">
        <v>14</v>
      </c>
      <c r="D22" s="19"/>
      <c r="E22" s="25">
        <v>3</v>
      </c>
      <c r="F22" s="26">
        <v>3.5</v>
      </c>
      <c r="G22" s="26">
        <v>6.5</v>
      </c>
      <c r="H22" s="26">
        <v>10</v>
      </c>
      <c r="I22" s="26">
        <v>7.5</v>
      </c>
      <c r="J22" s="27">
        <v>9</v>
      </c>
      <c r="K22" s="24"/>
      <c r="L22" s="25">
        <v>3</v>
      </c>
      <c r="M22" s="26">
        <v>3.5</v>
      </c>
      <c r="N22" s="26">
        <v>6.5</v>
      </c>
      <c r="O22" s="26">
        <v>10</v>
      </c>
      <c r="P22" s="26">
        <v>7.5</v>
      </c>
      <c r="Q22" s="27">
        <v>9</v>
      </c>
      <c r="R22" s="24"/>
    </row>
    <row r="23" spans="1:18" s="5" customFormat="1" ht="12.75">
      <c r="A23" s="17"/>
      <c r="B23" s="18"/>
      <c r="C23" s="18"/>
      <c r="D23" s="19"/>
      <c r="E23" s="28"/>
      <c r="F23" s="29"/>
      <c r="G23" s="29"/>
      <c r="H23" s="29"/>
      <c r="I23" s="29"/>
      <c r="J23" s="30"/>
      <c r="K23" s="24"/>
      <c r="L23" s="28"/>
      <c r="M23" s="29"/>
      <c r="N23" s="29"/>
      <c r="O23" s="29"/>
      <c r="P23" s="29"/>
      <c r="Q23" s="30"/>
      <c r="R23" s="24"/>
    </row>
    <row r="24" spans="1:17" s="5" customFormat="1" ht="15.75">
      <c r="A24" s="14" t="s">
        <v>15</v>
      </c>
      <c r="B24" s="12" t="s">
        <v>16</v>
      </c>
      <c r="C24" s="12"/>
      <c r="D24" s="16"/>
      <c r="E24" s="1"/>
      <c r="F24" s="2"/>
      <c r="G24" s="2"/>
      <c r="H24" s="2"/>
      <c r="I24" s="2"/>
      <c r="J24" s="4"/>
      <c r="L24" s="1"/>
      <c r="M24" s="2"/>
      <c r="N24" s="2"/>
      <c r="O24" s="2"/>
      <c r="P24" s="2"/>
      <c r="Q24" s="4"/>
    </row>
    <row r="25" spans="1:18" s="5" customFormat="1" ht="12.75">
      <c r="A25" s="17"/>
      <c r="B25" s="18"/>
      <c r="C25" s="18"/>
      <c r="D25" s="19"/>
      <c r="E25" s="28"/>
      <c r="F25" s="29"/>
      <c r="G25" s="29"/>
      <c r="H25" s="29"/>
      <c r="I25" s="29"/>
      <c r="J25" s="30"/>
      <c r="K25" s="24"/>
      <c r="L25" s="28"/>
      <c r="M25" s="29"/>
      <c r="N25" s="29"/>
      <c r="O25" s="29"/>
      <c r="P25" s="29"/>
      <c r="Q25" s="30"/>
      <c r="R25" s="24"/>
    </row>
    <row r="26" spans="1:17" s="5" customFormat="1" ht="12.75">
      <c r="A26" s="1"/>
      <c r="B26" s="31" t="s">
        <v>17</v>
      </c>
      <c r="C26" s="31" t="s">
        <v>18</v>
      </c>
      <c r="D26" s="32"/>
      <c r="E26" s="1"/>
      <c r="F26" s="2"/>
      <c r="G26" s="2"/>
      <c r="H26" s="2"/>
      <c r="I26" s="2"/>
      <c r="J26" s="4"/>
      <c r="L26" s="1"/>
      <c r="M26" s="2"/>
      <c r="N26" s="2"/>
      <c r="O26" s="2"/>
      <c r="P26" s="2"/>
      <c r="Q26" s="4"/>
    </row>
    <row r="27" spans="1:18" s="5" customFormat="1" ht="12.75">
      <c r="A27" s="17"/>
      <c r="B27" s="18"/>
      <c r="C27" s="18"/>
      <c r="D27" s="19"/>
      <c r="E27" s="28"/>
      <c r="F27" s="29"/>
      <c r="G27" s="29"/>
      <c r="H27" s="29"/>
      <c r="I27" s="29"/>
      <c r="J27" s="30"/>
      <c r="K27" s="24"/>
      <c r="L27" s="28"/>
      <c r="M27" s="29"/>
      <c r="N27" s="29"/>
      <c r="O27" s="29"/>
      <c r="P27" s="29"/>
      <c r="Q27" s="30"/>
      <c r="R27" s="24"/>
    </row>
    <row r="28" spans="1:17" s="5" customFormat="1" ht="12.75">
      <c r="A28" s="1"/>
      <c r="B28" s="2"/>
      <c r="C28" s="33" t="s">
        <v>9</v>
      </c>
      <c r="D28" s="3"/>
      <c r="E28" s="1"/>
      <c r="F28" s="2"/>
      <c r="G28" s="2"/>
      <c r="H28" s="2"/>
      <c r="I28" s="2"/>
      <c r="J28" s="4"/>
      <c r="L28" s="1"/>
      <c r="M28" s="2"/>
      <c r="N28" s="2"/>
      <c r="O28" s="2"/>
      <c r="P28" s="2"/>
      <c r="Q28" s="4"/>
    </row>
    <row r="29" spans="1:17" s="5" customFormat="1" ht="12.75">
      <c r="A29" s="1"/>
      <c r="B29" s="2"/>
      <c r="C29" s="33"/>
      <c r="D29" s="3" t="s">
        <v>19</v>
      </c>
      <c r="E29" s="360">
        <v>0</v>
      </c>
      <c r="F29" s="361">
        <v>0</v>
      </c>
      <c r="G29" s="361">
        <v>0</v>
      </c>
      <c r="H29" s="361">
        <v>0</v>
      </c>
      <c r="I29" s="361">
        <v>0</v>
      </c>
      <c r="J29" s="362">
        <v>0</v>
      </c>
      <c r="L29" s="360">
        <v>0</v>
      </c>
      <c r="M29" s="361">
        <v>0</v>
      </c>
      <c r="N29" s="361">
        <v>0</v>
      </c>
      <c r="O29" s="361">
        <v>0</v>
      </c>
      <c r="P29" s="361">
        <v>0</v>
      </c>
      <c r="Q29" s="362">
        <v>0</v>
      </c>
    </row>
    <row r="30" spans="1:17" s="5" customFormat="1" ht="12.75">
      <c r="A30" s="1"/>
      <c r="B30" s="2"/>
      <c r="C30" s="34"/>
      <c r="D30" s="3" t="s">
        <v>20</v>
      </c>
      <c r="E30" s="17">
        <f aca="true" t="shared" si="0" ref="E30:J30">+E17</f>
        <v>600</v>
      </c>
      <c r="F30" s="18">
        <f t="shared" si="0"/>
        <v>1200</v>
      </c>
      <c r="G30" s="18">
        <f t="shared" si="0"/>
        <v>1600</v>
      </c>
      <c r="H30" s="18">
        <f t="shared" si="0"/>
        <v>3500</v>
      </c>
      <c r="I30" s="18">
        <f t="shared" si="0"/>
        <v>3600</v>
      </c>
      <c r="J30" s="35">
        <f t="shared" si="0"/>
        <v>3600</v>
      </c>
      <c r="L30" s="17">
        <f aca="true" t="shared" si="1" ref="L30:Q30">+L17</f>
        <v>600</v>
      </c>
      <c r="M30" s="18">
        <f t="shared" si="1"/>
        <v>1200</v>
      </c>
      <c r="N30" s="18">
        <f t="shared" si="1"/>
        <v>1600</v>
      </c>
      <c r="O30" s="18">
        <f t="shared" si="1"/>
        <v>3500</v>
      </c>
      <c r="P30" s="18">
        <f t="shared" si="1"/>
        <v>3600</v>
      </c>
      <c r="Q30" s="35">
        <f t="shared" si="1"/>
        <v>3600</v>
      </c>
    </row>
    <row r="31" spans="1:18" s="5" customFormat="1" ht="12.75">
      <c r="A31" s="36"/>
      <c r="B31" s="37"/>
      <c r="C31" s="37"/>
      <c r="D31" s="38" t="s">
        <v>21</v>
      </c>
      <c r="E31" s="39">
        <f aca="true" t="shared" si="2" ref="E31:J31">+E29*E30</f>
        <v>0</v>
      </c>
      <c r="F31" s="40">
        <f t="shared" si="2"/>
        <v>0</v>
      </c>
      <c r="G31" s="40">
        <f t="shared" si="2"/>
        <v>0</v>
      </c>
      <c r="H31" s="40">
        <f t="shared" si="2"/>
        <v>0</v>
      </c>
      <c r="I31" s="40">
        <f t="shared" si="2"/>
        <v>0</v>
      </c>
      <c r="J31" s="41">
        <f t="shared" si="2"/>
        <v>0</v>
      </c>
      <c r="K31" s="42"/>
      <c r="L31" s="39">
        <f aca="true" t="shared" si="3" ref="L31:Q31">+L29*L30</f>
        <v>0</v>
      </c>
      <c r="M31" s="40">
        <f t="shared" si="3"/>
        <v>0</v>
      </c>
      <c r="N31" s="40">
        <f t="shared" si="3"/>
        <v>0</v>
      </c>
      <c r="O31" s="40">
        <f t="shared" si="3"/>
        <v>0</v>
      </c>
      <c r="P31" s="40">
        <f t="shared" si="3"/>
        <v>0</v>
      </c>
      <c r="Q31" s="41">
        <f t="shared" si="3"/>
        <v>0</v>
      </c>
      <c r="R31" s="42"/>
    </row>
    <row r="32" spans="1:18" s="5" customFormat="1" ht="12.75">
      <c r="A32" s="17"/>
      <c r="B32" s="18"/>
      <c r="C32" s="18"/>
      <c r="D32" s="19"/>
      <c r="E32" s="28"/>
      <c r="F32" s="29"/>
      <c r="G32" s="29"/>
      <c r="H32" s="29"/>
      <c r="I32" s="29"/>
      <c r="J32" s="30"/>
      <c r="K32" s="24"/>
      <c r="L32" s="28"/>
      <c r="M32" s="29"/>
      <c r="N32" s="29"/>
      <c r="O32" s="29"/>
      <c r="P32" s="29"/>
      <c r="Q32" s="30"/>
      <c r="R32" s="24"/>
    </row>
    <row r="33" spans="1:17" s="5" customFormat="1" ht="12.75">
      <c r="A33" s="1"/>
      <c r="B33" s="2"/>
      <c r="C33" s="33" t="s">
        <v>10</v>
      </c>
      <c r="D33" s="3"/>
      <c r="E33" s="1"/>
      <c r="F33" s="2"/>
      <c r="G33" s="2"/>
      <c r="H33" s="2"/>
      <c r="I33" s="2"/>
      <c r="J33" s="4"/>
      <c r="L33" s="1"/>
      <c r="M33" s="2"/>
      <c r="N33" s="2"/>
      <c r="O33" s="2"/>
      <c r="P33" s="2"/>
      <c r="Q33" s="4"/>
    </row>
    <row r="34" spans="1:17" s="5" customFormat="1" ht="12.75">
      <c r="A34" s="1"/>
      <c r="B34" s="2"/>
      <c r="C34" s="33"/>
      <c r="D34" s="3" t="s">
        <v>22</v>
      </c>
      <c r="E34" s="360">
        <v>0</v>
      </c>
      <c r="F34" s="361">
        <v>0</v>
      </c>
      <c r="G34" s="361">
        <v>0</v>
      </c>
      <c r="H34" s="361">
        <v>0</v>
      </c>
      <c r="I34" s="361">
        <v>0</v>
      </c>
      <c r="J34" s="362">
        <v>0</v>
      </c>
      <c r="L34" s="360">
        <v>0</v>
      </c>
      <c r="M34" s="361">
        <v>0</v>
      </c>
      <c r="N34" s="361">
        <v>0</v>
      </c>
      <c r="O34" s="361">
        <v>0</v>
      </c>
      <c r="P34" s="361">
        <v>0</v>
      </c>
      <c r="Q34" s="362">
        <v>0</v>
      </c>
    </row>
    <row r="35" spans="1:17" s="5" customFormat="1" ht="12.75">
      <c r="A35" s="1"/>
      <c r="B35" s="2"/>
      <c r="C35" s="34"/>
      <c r="D35" s="3" t="s">
        <v>20</v>
      </c>
      <c r="E35" s="17">
        <f aca="true" t="shared" si="4" ref="E35:J35">+E18</f>
        <v>0</v>
      </c>
      <c r="F35" s="18">
        <f t="shared" si="4"/>
        <v>0</v>
      </c>
      <c r="G35" s="18">
        <f t="shared" si="4"/>
        <v>1900</v>
      </c>
      <c r="H35" s="18">
        <f t="shared" si="4"/>
        <v>0</v>
      </c>
      <c r="I35" s="18">
        <f t="shared" si="4"/>
        <v>3900</v>
      </c>
      <c r="J35" s="35">
        <f t="shared" si="4"/>
        <v>3900</v>
      </c>
      <c r="L35" s="17">
        <f aca="true" t="shared" si="5" ref="L35:Q35">+L18</f>
        <v>0</v>
      </c>
      <c r="M35" s="18">
        <f t="shared" si="5"/>
        <v>0</v>
      </c>
      <c r="N35" s="18">
        <f t="shared" si="5"/>
        <v>1900</v>
      </c>
      <c r="O35" s="18">
        <f t="shared" si="5"/>
        <v>0</v>
      </c>
      <c r="P35" s="18">
        <f t="shared" si="5"/>
        <v>3900</v>
      </c>
      <c r="Q35" s="35">
        <f t="shared" si="5"/>
        <v>3900</v>
      </c>
    </row>
    <row r="36" spans="1:18" s="5" customFormat="1" ht="12.75">
      <c r="A36" s="36"/>
      <c r="B36" s="37"/>
      <c r="C36" s="37"/>
      <c r="D36" s="38" t="s">
        <v>21</v>
      </c>
      <c r="E36" s="39">
        <f aca="true" t="shared" si="6" ref="E36:J36">+E34*E35</f>
        <v>0</v>
      </c>
      <c r="F36" s="40">
        <f t="shared" si="6"/>
        <v>0</v>
      </c>
      <c r="G36" s="40">
        <f t="shared" si="6"/>
        <v>0</v>
      </c>
      <c r="H36" s="40">
        <f t="shared" si="6"/>
        <v>0</v>
      </c>
      <c r="I36" s="40">
        <f t="shared" si="6"/>
        <v>0</v>
      </c>
      <c r="J36" s="41">
        <f t="shared" si="6"/>
        <v>0</v>
      </c>
      <c r="K36" s="42"/>
      <c r="L36" s="39">
        <f aca="true" t="shared" si="7" ref="L36:Q36">+L34*L35</f>
        <v>0</v>
      </c>
      <c r="M36" s="40">
        <f t="shared" si="7"/>
        <v>0</v>
      </c>
      <c r="N36" s="40">
        <f t="shared" si="7"/>
        <v>0</v>
      </c>
      <c r="O36" s="40">
        <f t="shared" si="7"/>
        <v>0</v>
      </c>
      <c r="P36" s="40">
        <f t="shared" si="7"/>
        <v>0</v>
      </c>
      <c r="Q36" s="41">
        <f t="shared" si="7"/>
        <v>0</v>
      </c>
      <c r="R36" s="42"/>
    </row>
    <row r="37" spans="1:18" s="5" customFormat="1" ht="12.75">
      <c r="A37" s="17"/>
      <c r="B37" s="18"/>
      <c r="C37" s="18"/>
      <c r="D37" s="19"/>
      <c r="E37" s="28"/>
      <c r="F37" s="29"/>
      <c r="G37" s="29"/>
      <c r="H37" s="29"/>
      <c r="I37" s="29"/>
      <c r="J37" s="30"/>
      <c r="K37" s="24"/>
      <c r="L37" s="28"/>
      <c r="M37" s="29"/>
      <c r="N37" s="29"/>
      <c r="O37" s="29"/>
      <c r="P37" s="29"/>
      <c r="Q37" s="30"/>
      <c r="R37" s="24"/>
    </row>
    <row r="38" spans="1:17" s="5" customFormat="1" ht="12.75">
      <c r="A38" s="1"/>
      <c r="B38" s="2"/>
      <c r="C38" s="33" t="s">
        <v>11</v>
      </c>
      <c r="D38" s="3"/>
      <c r="E38" s="1"/>
      <c r="F38" s="2"/>
      <c r="G38" s="2"/>
      <c r="H38" s="2"/>
      <c r="I38" s="2"/>
      <c r="J38" s="4"/>
      <c r="L38" s="1"/>
      <c r="M38" s="2"/>
      <c r="N38" s="2"/>
      <c r="O38" s="2"/>
      <c r="P38" s="2"/>
      <c r="Q38" s="4"/>
    </row>
    <row r="39" spans="1:17" s="5" customFormat="1" ht="12.75">
      <c r="A39" s="1"/>
      <c r="B39" s="2"/>
      <c r="C39" s="33"/>
      <c r="D39" s="3" t="s">
        <v>22</v>
      </c>
      <c r="E39" s="360">
        <v>0</v>
      </c>
      <c r="F39" s="361">
        <v>0</v>
      </c>
      <c r="G39" s="361">
        <v>0</v>
      </c>
      <c r="H39" s="361">
        <v>0</v>
      </c>
      <c r="I39" s="361">
        <v>0</v>
      </c>
      <c r="J39" s="362">
        <v>0</v>
      </c>
      <c r="L39" s="360">
        <v>0</v>
      </c>
      <c r="M39" s="361">
        <v>0</v>
      </c>
      <c r="N39" s="361">
        <v>0</v>
      </c>
      <c r="O39" s="361">
        <v>0</v>
      </c>
      <c r="P39" s="361">
        <v>0</v>
      </c>
      <c r="Q39" s="362">
        <v>0</v>
      </c>
    </row>
    <row r="40" spans="1:17" s="5" customFormat="1" ht="12.75">
      <c r="A40" s="1"/>
      <c r="B40" s="2"/>
      <c r="C40" s="34"/>
      <c r="D40" s="3" t="s">
        <v>20</v>
      </c>
      <c r="E40" s="17">
        <f aca="true" t="shared" si="8" ref="E40:J40">+E19</f>
        <v>0</v>
      </c>
      <c r="F40" s="18">
        <f t="shared" si="8"/>
        <v>0</v>
      </c>
      <c r="G40" s="18">
        <f t="shared" si="8"/>
        <v>0</v>
      </c>
      <c r="H40" s="18">
        <f t="shared" si="8"/>
        <v>0</v>
      </c>
      <c r="I40" s="18">
        <f t="shared" si="8"/>
        <v>0</v>
      </c>
      <c r="J40" s="35">
        <f t="shared" si="8"/>
        <v>12500</v>
      </c>
      <c r="L40" s="17">
        <f aca="true" t="shared" si="9" ref="L40:Q40">+L19</f>
        <v>0</v>
      </c>
      <c r="M40" s="18">
        <f t="shared" si="9"/>
        <v>0</v>
      </c>
      <c r="N40" s="18">
        <f t="shared" si="9"/>
        <v>0</v>
      </c>
      <c r="O40" s="18">
        <f t="shared" si="9"/>
        <v>0</v>
      </c>
      <c r="P40" s="18">
        <f t="shared" si="9"/>
        <v>0</v>
      </c>
      <c r="Q40" s="35">
        <f t="shared" si="9"/>
        <v>12500</v>
      </c>
    </row>
    <row r="41" spans="1:18" s="5" customFormat="1" ht="12.75">
      <c r="A41" s="36"/>
      <c r="B41" s="37"/>
      <c r="C41" s="37"/>
      <c r="D41" s="38" t="s">
        <v>21</v>
      </c>
      <c r="E41" s="39">
        <f aca="true" t="shared" si="10" ref="E41:J41">+E39*E40</f>
        <v>0</v>
      </c>
      <c r="F41" s="40">
        <f t="shared" si="10"/>
        <v>0</v>
      </c>
      <c r="G41" s="40">
        <f t="shared" si="10"/>
        <v>0</v>
      </c>
      <c r="H41" s="40">
        <f t="shared" si="10"/>
        <v>0</v>
      </c>
      <c r="I41" s="40">
        <f t="shared" si="10"/>
        <v>0</v>
      </c>
      <c r="J41" s="41">
        <f t="shared" si="10"/>
        <v>0</v>
      </c>
      <c r="K41" s="42"/>
      <c r="L41" s="39">
        <f aca="true" t="shared" si="11" ref="L41:Q41">+L39*L40</f>
        <v>0</v>
      </c>
      <c r="M41" s="40">
        <f t="shared" si="11"/>
        <v>0</v>
      </c>
      <c r="N41" s="40">
        <f t="shared" si="11"/>
        <v>0</v>
      </c>
      <c r="O41" s="40">
        <f t="shared" si="11"/>
        <v>0</v>
      </c>
      <c r="P41" s="40">
        <f t="shared" si="11"/>
        <v>0</v>
      </c>
      <c r="Q41" s="41">
        <f t="shared" si="11"/>
        <v>0</v>
      </c>
      <c r="R41" s="42"/>
    </row>
    <row r="42" spans="1:17" s="5" customFormat="1" ht="12.75">
      <c r="A42" s="1"/>
      <c r="B42" s="2"/>
      <c r="C42" s="2"/>
      <c r="D42" s="3"/>
      <c r="E42" s="43"/>
      <c r="F42" s="44"/>
      <c r="G42" s="44"/>
      <c r="H42" s="44"/>
      <c r="I42" s="44"/>
      <c r="J42" s="45"/>
      <c r="L42" s="43"/>
      <c r="M42" s="44"/>
      <c r="N42" s="44"/>
      <c r="O42" s="44"/>
      <c r="P42" s="44"/>
      <c r="Q42" s="45"/>
    </row>
    <row r="43" spans="1:17" s="5" customFormat="1" ht="12.75">
      <c r="A43" s="1"/>
      <c r="B43" s="2"/>
      <c r="C43" s="33" t="s">
        <v>41</v>
      </c>
      <c r="D43" s="3"/>
      <c r="E43" s="46">
        <f aca="true" t="shared" si="12" ref="E43:J43">+E31+E36+E41</f>
        <v>0</v>
      </c>
      <c r="F43" s="47">
        <f t="shared" si="12"/>
        <v>0</v>
      </c>
      <c r="G43" s="47">
        <f t="shared" si="12"/>
        <v>0</v>
      </c>
      <c r="H43" s="47">
        <f t="shared" si="12"/>
        <v>0</v>
      </c>
      <c r="I43" s="47">
        <f t="shared" si="12"/>
        <v>0</v>
      </c>
      <c r="J43" s="48">
        <f t="shared" si="12"/>
        <v>0</v>
      </c>
      <c r="L43" s="46">
        <f aca="true" t="shared" si="13" ref="L43:Q43">+L31+L36+L41</f>
        <v>0</v>
      </c>
      <c r="M43" s="47">
        <f t="shared" si="13"/>
        <v>0</v>
      </c>
      <c r="N43" s="47">
        <f t="shared" si="13"/>
        <v>0</v>
      </c>
      <c r="O43" s="47">
        <f t="shared" si="13"/>
        <v>0</v>
      </c>
      <c r="P43" s="47">
        <f t="shared" si="13"/>
        <v>0</v>
      </c>
      <c r="Q43" s="48">
        <f t="shared" si="13"/>
        <v>0</v>
      </c>
    </row>
    <row r="44" spans="1:18" s="5" customFormat="1" ht="12.75">
      <c r="A44" s="17"/>
      <c r="B44" s="18"/>
      <c r="C44" s="18"/>
      <c r="D44" s="19"/>
      <c r="E44" s="28"/>
      <c r="F44" s="29"/>
      <c r="G44" s="29"/>
      <c r="H44" s="29"/>
      <c r="I44" s="29"/>
      <c r="J44" s="30"/>
      <c r="K44" s="24"/>
      <c r="L44" s="28"/>
      <c r="M44" s="29"/>
      <c r="N44" s="29"/>
      <c r="O44" s="29"/>
      <c r="P44" s="29"/>
      <c r="Q44" s="30"/>
      <c r="R44" s="24"/>
    </row>
    <row r="45" spans="1:17" s="5" customFormat="1" ht="12.75">
      <c r="A45" s="1"/>
      <c r="B45" s="31" t="s">
        <v>23</v>
      </c>
      <c r="C45" s="31" t="s">
        <v>24</v>
      </c>
      <c r="D45" s="32"/>
      <c r="E45" s="1"/>
      <c r="F45" s="2"/>
      <c r="G45" s="2"/>
      <c r="H45" s="2"/>
      <c r="I45" s="2"/>
      <c r="J45" s="4"/>
      <c r="L45" s="1"/>
      <c r="M45" s="2"/>
      <c r="N45" s="2"/>
      <c r="O45" s="2"/>
      <c r="P45" s="2"/>
      <c r="Q45" s="4"/>
    </row>
    <row r="46" spans="1:17" s="5" customFormat="1" ht="12.75">
      <c r="A46" s="1"/>
      <c r="B46" s="2"/>
      <c r="C46" s="2"/>
      <c r="D46" s="3" t="s">
        <v>25</v>
      </c>
      <c r="E46" s="360">
        <v>0</v>
      </c>
      <c r="F46" s="361">
        <v>0</v>
      </c>
      <c r="G46" s="361">
        <v>0</v>
      </c>
      <c r="H46" s="361">
        <v>0</v>
      </c>
      <c r="I46" s="361">
        <v>0</v>
      </c>
      <c r="J46" s="362">
        <v>0</v>
      </c>
      <c r="L46" s="360">
        <v>0</v>
      </c>
      <c r="M46" s="361">
        <v>0</v>
      </c>
      <c r="N46" s="361">
        <v>0</v>
      </c>
      <c r="O46" s="361">
        <v>0</v>
      </c>
      <c r="P46" s="361">
        <v>0</v>
      </c>
      <c r="Q46" s="362">
        <v>0</v>
      </c>
    </row>
    <row r="47" spans="1:17" s="5" customFormat="1" ht="12.75">
      <c r="A47" s="1"/>
      <c r="B47" s="2"/>
      <c r="C47" s="2"/>
      <c r="D47" s="3" t="s">
        <v>26</v>
      </c>
      <c r="E47" s="17">
        <f aca="true" t="shared" si="14" ref="E47:J47">+E21</f>
        <v>600</v>
      </c>
      <c r="F47" s="18">
        <f t="shared" si="14"/>
        <v>1200</v>
      </c>
      <c r="G47" s="18">
        <f t="shared" si="14"/>
        <v>3500</v>
      </c>
      <c r="H47" s="18">
        <f t="shared" si="14"/>
        <v>3500</v>
      </c>
      <c r="I47" s="18">
        <f t="shared" si="14"/>
        <v>7500</v>
      </c>
      <c r="J47" s="35">
        <f t="shared" si="14"/>
        <v>20000</v>
      </c>
      <c r="L47" s="17">
        <f aca="true" t="shared" si="15" ref="L47:Q47">+L21</f>
        <v>600</v>
      </c>
      <c r="M47" s="18">
        <f t="shared" si="15"/>
        <v>1200</v>
      </c>
      <c r="N47" s="18">
        <f t="shared" si="15"/>
        <v>3500</v>
      </c>
      <c r="O47" s="18">
        <f t="shared" si="15"/>
        <v>3500</v>
      </c>
      <c r="P47" s="18">
        <f t="shared" si="15"/>
        <v>7500</v>
      </c>
      <c r="Q47" s="35">
        <f t="shared" si="15"/>
        <v>20000</v>
      </c>
    </row>
    <row r="48" spans="1:18" s="5" customFormat="1" ht="12.75">
      <c r="A48" s="1"/>
      <c r="B48" s="2"/>
      <c r="C48" s="2"/>
      <c r="D48" s="50" t="s">
        <v>27</v>
      </c>
      <c r="E48" s="46">
        <f aca="true" t="shared" si="16" ref="E48:J48">+E46*E47</f>
        <v>0</v>
      </c>
      <c r="F48" s="47">
        <f t="shared" si="16"/>
        <v>0</v>
      </c>
      <c r="G48" s="47">
        <f t="shared" si="16"/>
        <v>0</v>
      </c>
      <c r="H48" s="47">
        <f t="shared" si="16"/>
        <v>0</v>
      </c>
      <c r="I48" s="47">
        <f t="shared" si="16"/>
        <v>0</v>
      </c>
      <c r="J48" s="48">
        <f t="shared" si="16"/>
        <v>0</v>
      </c>
      <c r="K48" s="51"/>
      <c r="L48" s="46">
        <f aca="true" t="shared" si="17" ref="L48:Q48">+L46*L47</f>
        <v>0</v>
      </c>
      <c r="M48" s="47">
        <f t="shared" si="17"/>
        <v>0</v>
      </c>
      <c r="N48" s="47">
        <f t="shared" si="17"/>
        <v>0</v>
      </c>
      <c r="O48" s="47">
        <f t="shared" si="17"/>
        <v>0</v>
      </c>
      <c r="P48" s="47">
        <f t="shared" si="17"/>
        <v>0</v>
      </c>
      <c r="Q48" s="48">
        <f t="shared" si="17"/>
        <v>0</v>
      </c>
      <c r="R48" s="51"/>
    </row>
    <row r="49" spans="1:18" s="5" customFormat="1" ht="12.75">
      <c r="A49" s="17"/>
      <c r="B49" s="18"/>
      <c r="C49" s="18"/>
      <c r="D49" s="19"/>
      <c r="E49" s="28"/>
      <c r="F49" s="29"/>
      <c r="G49" s="29"/>
      <c r="H49" s="29"/>
      <c r="I49" s="29"/>
      <c r="J49" s="30"/>
      <c r="K49" s="24"/>
      <c r="L49" s="28"/>
      <c r="M49" s="29"/>
      <c r="N49" s="29"/>
      <c r="O49" s="29"/>
      <c r="P49" s="29"/>
      <c r="Q49" s="30"/>
      <c r="R49" s="24"/>
    </row>
    <row r="50" spans="1:17" s="5" customFormat="1" ht="12.75">
      <c r="A50" s="1"/>
      <c r="B50" s="31" t="s">
        <v>28</v>
      </c>
      <c r="C50" s="31" t="s">
        <v>29</v>
      </c>
      <c r="D50" s="32"/>
      <c r="E50" s="1"/>
      <c r="F50" s="2"/>
      <c r="G50" s="2"/>
      <c r="H50" s="2"/>
      <c r="I50" s="2"/>
      <c r="J50" s="4"/>
      <c r="L50" s="1"/>
      <c r="M50" s="2"/>
      <c r="N50" s="2"/>
      <c r="O50" s="2"/>
      <c r="P50" s="2"/>
      <c r="Q50" s="4"/>
    </row>
    <row r="51" spans="1:17" s="5" customFormat="1" ht="12.75">
      <c r="A51" s="1"/>
      <c r="B51" s="2"/>
      <c r="C51" s="2"/>
      <c r="D51" s="52" t="s">
        <v>46</v>
      </c>
      <c r="E51" s="360">
        <v>0</v>
      </c>
      <c r="F51" s="361">
        <v>0</v>
      </c>
      <c r="G51" s="361">
        <v>0</v>
      </c>
      <c r="H51" s="361">
        <v>0</v>
      </c>
      <c r="I51" s="361">
        <v>0</v>
      </c>
      <c r="J51" s="362">
        <v>0</v>
      </c>
      <c r="L51" s="360">
        <v>0</v>
      </c>
      <c r="M51" s="361">
        <v>0</v>
      </c>
      <c r="N51" s="361">
        <v>0</v>
      </c>
      <c r="O51" s="361">
        <v>0</v>
      </c>
      <c r="P51" s="361">
        <v>0</v>
      </c>
      <c r="Q51" s="362">
        <v>0</v>
      </c>
    </row>
    <row r="52" spans="1:17" s="5" customFormat="1" ht="12.75">
      <c r="A52" s="1"/>
      <c r="B52" s="2"/>
      <c r="C52" s="2"/>
      <c r="D52" s="52"/>
      <c r="E52" s="17"/>
      <c r="F52" s="18"/>
      <c r="G52" s="18"/>
      <c r="H52" s="18"/>
      <c r="I52" s="18"/>
      <c r="J52" s="35"/>
      <c r="L52" s="17"/>
      <c r="M52" s="18"/>
      <c r="N52" s="18"/>
      <c r="O52" s="18"/>
      <c r="P52" s="18"/>
      <c r="Q52" s="35"/>
    </row>
    <row r="53" spans="1:18" s="5" customFormat="1" ht="12.75">
      <c r="A53" s="1"/>
      <c r="B53" s="2"/>
      <c r="C53" s="2"/>
      <c r="D53" s="50" t="s">
        <v>27</v>
      </c>
      <c r="E53" s="46">
        <f aca="true" t="shared" si="18" ref="E53:J53">+E51</f>
        <v>0</v>
      </c>
      <c r="F53" s="47">
        <f t="shared" si="18"/>
        <v>0</v>
      </c>
      <c r="G53" s="47">
        <f t="shared" si="18"/>
        <v>0</v>
      </c>
      <c r="H53" s="47">
        <f t="shared" si="18"/>
        <v>0</v>
      </c>
      <c r="I53" s="47">
        <f t="shared" si="18"/>
        <v>0</v>
      </c>
      <c r="J53" s="48">
        <f t="shared" si="18"/>
        <v>0</v>
      </c>
      <c r="K53" s="51"/>
      <c r="L53" s="46">
        <f aca="true" t="shared" si="19" ref="L53:Q53">+L51</f>
        <v>0</v>
      </c>
      <c r="M53" s="47">
        <f t="shared" si="19"/>
        <v>0</v>
      </c>
      <c r="N53" s="47">
        <f t="shared" si="19"/>
        <v>0</v>
      </c>
      <c r="O53" s="47">
        <f t="shared" si="19"/>
        <v>0</v>
      </c>
      <c r="P53" s="47">
        <f t="shared" si="19"/>
        <v>0</v>
      </c>
      <c r="Q53" s="48">
        <f t="shared" si="19"/>
        <v>0</v>
      </c>
      <c r="R53" s="51"/>
    </row>
    <row r="54" spans="1:18" s="5" customFormat="1" ht="12.75">
      <c r="A54" s="17"/>
      <c r="B54" s="18"/>
      <c r="C54" s="18"/>
      <c r="D54" s="19"/>
      <c r="E54" s="28"/>
      <c r="F54" s="29"/>
      <c r="G54" s="29"/>
      <c r="H54" s="29"/>
      <c r="I54" s="29"/>
      <c r="J54" s="30"/>
      <c r="K54" s="24"/>
      <c r="L54" s="28"/>
      <c r="M54" s="29"/>
      <c r="N54" s="29"/>
      <c r="O54" s="29"/>
      <c r="P54" s="29"/>
      <c r="Q54" s="30"/>
      <c r="R54" s="24"/>
    </row>
    <row r="55" spans="1:18" s="5" customFormat="1" ht="15.75">
      <c r="A55" s="53" t="s">
        <v>45</v>
      </c>
      <c r="B55" s="54"/>
      <c r="C55" s="54"/>
      <c r="D55" s="55"/>
      <c r="E55" s="46"/>
      <c r="F55" s="47"/>
      <c r="G55" s="47"/>
      <c r="H55" s="47"/>
      <c r="I55" s="47"/>
      <c r="J55" s="48"/>
      <c r="K55" s="56"/>
      <c r="L55" s="46"/>
      <c r="M55" s="47"/>
      <c r="N55" s="47"/>
      <c r="O55" s="47"/>
      <c r="P55" s="47"/>
      <c r="Q55" s="48"/>
      <c r="R55" s="56"/>
    </row>
    <row r="56" spans="1:17" s="5" customFormat="1" ht="12.75">
      <c r="A56" s="1"/>
      <c r="B56" s="2"/>
      <c r="C56" s="2"/>
      <c r="D56" s="3" t="s">
        <v>31</v>
      </c>
      <c r="E56" s="57">
        <f aca="true" t="shared" si="20" ref="E56:J56">+E21</f>
        <v>600</v>
      </c>
      <c r="F56" s="58">
        <f t="shared" si="20"/>
        <v>1200</v>
      </c>
      <c r="G56" s="58">
        <f t="shared" si="20"/>
        <v>3500</v>
      </c>
      <c r="H56" s="58">
        <f t="shared" si="20"/>
        <v>3500</v>
      </c>
      <c r="I56" s="58">
        <f t="shared" si="20"/>
        <v>7500</v>
      </c>
      <c r="J56" s="59">
        <f t="shared" si="20"/>
        <v>20000</v>
      </c>
      <c r="L56" s="57">
        <f aca="true" t="shared" si="21" ref="L56:Q56">+L21</f>
        <v>600</v>
      </c>
      <c r="M56" s="58">
        <f t="shared" si="21"/>
        <v>1200</v>
      </c>
      <c r="N56" s="58">
        <f t="shared" si="21"/>
        <v>3500</v>
      </c>
      <c r="O56" s="58">
        <f t="shared" si="21"/>
        <v>3500</v>
      </c>
      <c r="P56" s="58">
        <f t="shared" si="21"/>
        <v>7500</v>
      </c>
      <c r="Q56" s="59">
        <f t="shared" si="21"/>
        <v>20000</v>
      </c>
    </row>
    <row r="57" spans="1:18" s="5" customFormat="1" ht="12.75">
      <c r="A57" s="1"/>
      <c r="B57" s="2"/>
      <c r="C57" s="2"/>
      <c r="D57" s="3" t="s">
        <v>30</v>
      </c>
      <c r="E57" s="363">
        <f aca="true" t="shared" si="22" ref="E57:J57">+(E43+E48+E53)/E56</f>
        <v>0</v>
      </c>
      <c r="F57" s="364">
        <f t="shared" si="22"/>
        <v>0</v>
      </c>
      <c r="G57" s="364">
        <f t="shared" si="22"/>
        <v>0</v>
      </c>
      <c r="H57" s="364">
        <f t="shared" si="22"/>
        <v>0</v>
      </c>
      <c r="I57" s="364">
        <f t="shared" si="22"/>
        <v>0</v>
      </c>
      <c r="J57" s="365">
        <f t="shared" si="22"/>
        <v>0</v>
      </c>
      <c r="K57" s="61"/>
      <c r="L57" s="363">
        <f aca="true" t="shared" si="23" ref="L57:Q57">+(L43+L48+L53)/L56</f>
        <v>0</v>
      </c>
      <c r="M57" s="364">
        <f t="shared" si="23"/>
        <v>0</v>
      </c>
      <c r="N57" s="364">
        <f t="shared" si="23"/>
        <v>0</v>
      </c>
      <c r="O57" s="364">
        <f t="shared" si="23"/>
        <v>0</v>
      </c>
      <c r="P57" s="364">
        <f t="shared" si="23"/>
        <v>0</v>
      </c>
      <c r="Q57" s="365">
        <f t="shared" si="23"/>
        <v>0</v>
      </c>
      <c r="R57" s="61"/>
    </row>
    <row r="58" spans="1:18" s="5" customFormat="1" ht="12.75">
      <c r="A58" s="17"/>
      <c r="B58" s="18"/>
      <c r="C58" s="18"/>
      <c r="D58" s="19"/>
      <c r="E58" s="28"/>
      <c r="F58" s="29"/>
      <c r="G58" s="29"/>
      <c r="H58" s="29"/>
      <c r="I58" s="29"/>
      <c r="J58" s="30"/>
      <c r="K58" s="24"/>
      <c r="L58" s="28"/>
      <c r="M58" s="29"/>
      <c r="N58" s="29"/>
      <c r="O58" s="29"/>
      <c r="P58" s="29"/>
      <c r="Q58" s="30"/>
      <c r="R58" s="24"/>
    </row>
    <row r="59" spans="1:17" s="5" customFormat="1" ht="15.75">
      <c r="A59" s="14" t="s">
        <v>32</v>
      </c>
      <c r="B59" s="12" t="s">
        <v>33</v>
      </c>
      <c r="C59" s="12"/>
      <c r="D59" s="16"/>
      <c r="E59" s="1"/>
      <c r="F59" s="2"/>
      <c r="G59" s="2"/>
      <c r="H59" s="2"/>
      <c r="I59" s="2"/>
      <c r="J59" s="4"/>
      <c r="L59" s="1"/>
      <c r="M59" s="2"/>
      <c r="N59" s="2"/>
      <c r="O59" s="2"/>
      <c r="P59" s="2"/>
      <c r="Q59" s="4"/>
    </row>
    <row r="60" spans="1:17" s="5" customFormat="1" ht="12.75">
      <c r="A60" s="1"/>
      <c r="B60" s="2"/>
      <c r="C60" s="2"/>
      <c r="D60" s="3" t="s">
        <v>25</v>
      </c>
      <c r="E60" s="360">
        <v>0</v>
      </c>
      <c r="F60" s="361">
        <v>0</v>
      </c>
      <c r="G60" s="361">
        <v>0</v>
      </c>
      <c r="H60" s="361">
        <v>0</v>
      </c>
      <c r="I60" s="361">
        <v>0</v>
      </c>
      <c r="J60" s="362">
        <v>0</v>
      </c>
      <c r="L60" s="360">
        <v>0</v>
      </c>
      <c r="M60" s="361">
        <v>0</v>
      </c>
      <c r="N60" s="361">
        <v>0</v>
      </c>
      <c r="O60" s="361">
        <v>0</v>
      </c>
      <c r="P60" s="361">
        <v>0</v>
      </c>
      <c r="Q60" s="362">
        <v>0</v>
      </c>
    </row>
    <row r="61" spans="1:17" s="5" customFormat="1" ht="12.75">
      <c r="A61" s="1"/>
      <c r="B61" s="2"/>
      <c r="C61" s="2"/>
      <c r="D61" s="3" t="s">
        <v>26</v>
      </c>
      <c r="E61" s="17">
        <f aca="true" t="shared" si="24" ref="E61:J61">+E21</f>
        <v>600</v>
      </c>
      <c r="F61" s="18">
        <f t="shared" si="24"/>
        <v>1200</v>
      </c>
      <c r="G61" s="18">
        <f t="shared" si="24"/>
        <v>3500</v>
      </c>
      <c r="H61" s="18">
        <f t="shared" si="24"/>
        <v>3500</v>
      </c>
      <c r="I61" s="18">
        <f t="shared" si="24"/>
        <v>7500</v>
      </c>
      <c r="J61" s="35">
        <f t="shared" si="24"/>
        <v>20000</v>
      </c>
      <c r="L61" s="17">
        <f aca="true" t="shared" si="25" ref="L61:Q61">+L21</f>
        <v>600</v>
      </c>
      <c r="M61" s="18">
        <f t="shared" si="25"/>
        <v>1200</v>
      </c>
      <c r="N61" s="18">
        <f t="shared" si="25"/>
        <v>3500</v>
      </c>
      <c r="O61" s="18">
        <f t="shared" si="25"/>
        <v>3500</v>
      </c>
      <c r="P61" s="18">
        <f t="shared" si="25"/>
        <v>7500</v>
      </c>
      <c r="Q61" s="35">
        <f t="shared" si="25"/>
        <v>20000</v>
      </c>
    </row>
    <row r="62" spans="1:18" s="5" customFormat="1" ht="12.75">
      <c r="A62" s="1"/>
      <c r="B62" s="2"/>
      <c r="C62" s="2"/>
      <c r="D62" s="50" t="s">
        <v>27</v>
      </c>
      <c r="E62" s="46">
        <f aca="true" t="shared" si="26" ref="E62:J62">+E60*E61</f>
        <v>0</v>
      </c>
      <c r="F62" s="47">
        <f t="shared" si="26"/>
        <v>0</v>
      </c>
      <c r="G62" s="47">
        <f t="shared" si="26"/>
        <v>0</v>
      </c>
      <c r="H62" s="47">
        <f t="shared" si="26"/>
        <v>0</v>
      </c>
      <c r="I62" s="47">
        <f t="shared" si="26"/>
        <v>0</v>
      </c>
      <c r="J62" s="48">
        <f t="shared" si="26"/>
        <v>0</v>
      </c>
      <c r="K62" s="51"/>
      <c r="L62" s="46">
        <f aca="true" t="shared" si="27" ref="L62:Q62">+L60*L61</f>
        <v>0</v>
      </c>
      <c r="M62" s="47">
        <f t="shared" si="27"/>
        <v>0</v>
      </c>
      <c r="N62" s="47">
        <f t="shared" si="27"/>
        <v>0</v>
      </c>
      <c r="O62" s="47">
        <f t="shared" si="27"/>
        <v>0</v>
      </c>
      <c r="P62" s="47">
        <f t="shared" si="27"/>
        <v>0</v>
      </c>
      <c r="Q62" s="48">
        <f t="shared" si="27"/>
        <v>0</v>
      </c>
      <c r="R62" s="51"/>
    </row>
    <row r="63" spans="1:18" s="5" customFormat="1" ht="12.75">
      <c r="A63" s="17"/>
      <c r="B63" s="18"/>
      <c r="C63" s="18"/>
      <c r="D63" s="19"/>
      <c r="E63" s="28"/>
      <c r="F63" s="29"/>
      <c r="G63" s="29"/>
      <c r="H63" s="29"/>
      <c r="I63" s="29"/>
      <c r="J63" s="30"/>
      <c r="K63" s="24"/>
      <c r="L63" s="28"/>
      <c r="M63" s="29"/>
      <c r="N63" s="29"/>
      <c r="O63" s="29"/>
      <c r="P63" s="29"/>
      <c r="Q63" s="30"/>
      <c r="R63" s="24"/>
    </row>
    <row r="64" spans="1:17" s="5" customFormat="1" ht="15.75">
      <c r="A64" s="14" t="s">
        <v>34</v>
      </c>
      <c r="B64" s="12" t="s">
        <v>35</v>
      </c>
      <c r="C64" s="12"/>
      <c r="D64" s="16"/>
      <c r="E64" s="1"/>
      <c r="F64" s="2"/>
      <c r="G64" s="2"/>
      <c r="H64" s="2"/>
      <c r="I64" s="2"/>
      <c r="J64" s="4"/>
      <c r="L64" s="1"/>
      <c r="M64" s="2"/>
      <c r="N64" s="2"/>
      <c r="O64" s="2"/>
      <c r="P64" s="2"/>
      <c r="Q64" s="4"/>
    </row>
    <row r="65" spans="1:17" s="5" customFormat="1" ht="15.75">
      <c r="A65" s="14"/>
      <c r="B65" s="12"/>
      <c r="C65" s="12"/>
      <c r="D65" s="16"/>
      <c r="E65" s="1"/>
      <c r="F65" s="2"/>
      <c r="G65" s="2"/>
      <c r="H65" s="2"/>
      <c r="I65" s="2"/>
      <c r="J65" s="4"/>
      <c r="L65" s="1"/>
      <c r="M65" s="2"/>
      <c r="N65" s="2"/>
      <c r="O65" s="2"/>
      <c r="P65" s="2"/>
      <c r="Q65" s="4"/>
    </row>
    <row r="66" spans="1:17" s="5" customFormat="1" ht="12.75">
      <c r="A66" s="1"/>
      <c r="B66" s="31" t="s">
        <v>36</v>
      </c>
      <c r="C66" s="31" t="s">
        <v>37</v>
      </c>
      <c r="D66" s="32"/>
      <c r="E66" s="64"/>
      <c r="F66" s="65"/>
      <c r="G66" s="65"/>
      <c r="H66" s="65"/>
      <c r="I66" s="65"/>
      <c r="J66" s="66"/>
      <c r="L66" s="64"/>
      <c r="M66" s="65"/>
      <c r="N66" s="65"/>
      <c r="O66" s="65"/>
      <c r="P66" s="65"/>
      <c r="Q66" s="66"/>
    </row>
    <row r="67" spans="1:17" s="5" customFormat="1" ht="12.75">
      <c r="A67" s="1"/>
      <c r="B67" s="2"/>
      <c r="C67" s="2"/>
      <c r="D67" s="3" t="s">
        <v>25</v>
      </c>
      <c r="E67" s="360">
        <v>0</v>
      </c>
      <c r="F67" s="361">
        <v>0</v>
      </c>
      <c r="G67" s="361">
        <v>0</v>
      </c>
      <c r="H67" s="361">
        <v>0</v>
      </c>
      <c r="I67" s="361">
        <v>0</v>
      </c>
      <c r="J67" s="362">
        <v>0</v>
      </c>
      <c r="L67" s="360">
        <v>0</v>
      </c>
      <c r="M67" s="361">
        <v>0</v>
      </c>
      <c r="N67" s="361">
        <v>0</v>
      </c>
      <c r="O67" s="361">
        <v>0</v>
      </c>
      <c r="P67" s="361">
        <v>0</v>
      </c>
      <c r="Q67" s="362">
        <v>0</v>
      </c>
    </row>
    <row r="68" spans="1:17" s="5" customFormat="1" ht="12.75">
      <c r="A68" s="1"/>
      <c r="B68" s="2"/>
      <c r="C68" s="2"/>
      <c r="D68" s="3" t="s">
        <v>26</v>
      </c>
      <c r="E68" s="17">
        <f aca="true" t="shared" si="28" ref="E68:J68">+E21</f>
        <v>600</v>
      </c>
      <c r="F68" s="18">
        <f t="shared" si="28"/>
        <v>1200</v>
      </c>
      <c r="G68" s="18">
        <f t="shared" si="28"/>
        <v>3500</v>
      </c>
      <c r="H68" s="18">
        <f t="shared" si="28"/>
        <v>3500</v>
      </c>
      <c r="I68" s="18">
        <f t="shared" si="28"/>
        <v>7500</v>
      </c>
      <c r="J68" s="35">
        <f t="shared" si="28"/>
        <v>20000</v>
      </c>
      <c r="L68" s="17">
        <f aca="true" t="shared" si="29" ref="L68:Q68">+L21</f>
        <v>600</v>
      </c>
      <c r="M68" s="18">
        <f t="shared" si="29"/>
        <v>1200</v>
      </c>
      <c r="N68" s="18">
        <f t="shared" si="29"/>
        <v>3500</v>
      </c>
      <c r="O68" s="18">
        <f t="shared" si="29"/>
        <v>3500</v>
      </c>
      <c r="P68" s="18">
        <f t="shared" si="29"/>
        <v>7500</v>
      </c>
      <c r="Q68" s="35">
        <f t="shared" si="29"/>
        <v>20000</v>
      </c>
    </row>
    <row r="69" spans="1:18" s="5" customFormat="1" ht="12.75">
      <c r="A69" s="1"/>
      <c r="B69" s="2"/>
      <c r="C69" s="2"/>
      <c r="D69" s="50" t="s">
        <v>27</v>
      </c>
      <c r="E69" s="46">
        <f aca="true" t="shared" si="30" ref="E69:J69">+E67*E68</f>
        <v>0</v>
      </c>
      <c r="F69" s="47">
        <f t="shared" si="30"/>
        <v>0</v>
      </c>
      <c r="G69" s="47">
        <f t="shared" si="30"/>
        <v>0</v>
      </c>
      <c r="H69" s="47">
        <f t="shared" si="30"/>
        <v>0</v>
      </c>
      <c r="I69" s="47">
        <f t="shared" si="30"/>
        <v>0</v>
      </c>
      <c r="J69" s="48">
        <f t="shared" si="30"/>
        <v>0</v>
      </c>
      <c r="K69" s="51"/>
      <c r="L69" s="46">
        <f aca="true" t="shared" si="31" ref="L69:Q69">+L67*L68</f>
        <v>0</v>
      </c>
      <c r="M69" s="47">
        <f t="shared" si="31"/>
        <v>0</v>
      </c>
      <c r="N69" s="47">
        <f t="shared" si="31"/>
        <v>0</v>
      </c>
      <c r="O69" s="47">
        <f t="shared" si="31"/>
        <v>0</v>
      </c>
      <c r="P69" s="47">
        <f t="shared" si="31"/>
        <v>0</v>
      </c>
      <c r="Q69" s="48">
        <f t="shared" si="31"/>
        <v>0</v>
      </c>
      <c r="R69" s="51"/>
    </row>
    <row r="70" spans="1:18" s="5" customFormat="1" ht="12.75">
      <c r="A70" s="17"/>
      <c r="B70" s="18"/>
      <c r="C70" s="18"/>
      <c r="D70" s="19"/>
      <c r="E70" s="28"/>
      <c r="F70" s="29"/>
      <c r="G70" s="29"/>
      <c r="H70" s="29"/>
      <c r="I70" s="29"/>
      <c r="J70" s="30"/>
      <c r="K70" s="24"/>
      <c r="L70" s="28"/>
      <c r="M70" s="29"/>
      <c r="N70" s="29"/>
      <c r="O70" s="29"/>
      <c r="P70" s="29"/>
      <c r="Q70" s="30"/>
      <c r="R70" s="24"/>
    </row>
    <row r="71" spans="1:17" s="5" customFormat="1" ht="15.75">
      <c r="A71" s="14" t="s">
        <v>38</v>
      </c>
      <c r="B71" s="12" t="s">
        <v>39</v>
      </c>
      <c r="C71" s="12"/>
      <c r="D71" s="16"/>
      <c r="E71" s="1"/>
      <c r="F71" s="2"/>
      <c r="G71" s="2"/>
      <c r="H71" s="2"/>
      <c r="I71" s="2"/>
      <c r="J71" s="4"/>
      <c r="L71" s="1"/>
      <c r="M71" s="2"/>
      <c r="N71" s="2"/>
      <c r="O71" s="2"/>
      <c r="P71" s="2"/>
      <c r="Q71" s="4"/>
    </row>
    <row r="72" spans="1:18" s="5" customFormat="1" ht="12.75">
      <c r="A72" s="17"/>
      <c r="B72" s="18"/>
      <c r="C72" s="18"/>
      <c r="D72" s="19"/>
      <c r="E72" s="28"/>
      <c r="F72" s="29"/>
      <c r="G72" s="29"/>
      <c r="H72" s="29"/>
      <c r="I72" s="29"/>
      <c r="J72" s="30"/>
      <c r="K72" s="24"/>
      <c r="L72" s="28"/>
      <c r="M72" s="29"/>
      <c r="N72" s="29"/>
      <c r="O72" s="29"/>
      <c r="P72" s="29"/>
      <c r="Q72" s="30"/>
      <c r="R72" s="24"/>
    </row>
    <row r="73" spans="1:17" s="5" customFormat="1" ht="12.75">
      <c r="A73" s="67"/>
      <c r="B73" s="67"/>
      <c r="C73" s="67"/>
      <c r="D73" s="3" t="s">
        <v>25</v>
      </c>
      <c r="E73" s="360">
        <v>0</v>
      </c>
      <c r="F73" s="361">
        <v>0</v>
      </c>
      <c r="G73" s="361">
        <v>0</v>
      </c>
      <c r="H73" s="361">
        <v>0</v>
      </c>
      <c r="I73" s="361">
        <v>0</v>
      </c>
      <c r="J73" s="362">
        <v>0</v>
      </c>
      <c r="L73" s="360">
        <v>0</v>
      </c>
      <c r="M73" s="361">
        <v>0</v>
      </c>
      <c r="N73" s="361">
        <v>0</v>
      </c>
      <c r="O73" s="361">
        <v>0</v>
      </c>
      <c r="P73" s="361">
        <v>0</v>
      </c>
      <c r="Q73" s="362">
        <v>0</v>
      </c>
    </row>
    <row r="74" spans="1:17" s="5" customFormat="1" ht="12.75">
      <c r="A74" s="1"/>
      <c r="B74" s="2"/>
      <c r="C74" s="2"/>
      <c r="D74" s="3" t="s">
        <v>26</v>
      </c>
      <c r="E74" s="17">
        <f aca="true" t="shared" si="32" ref="E74:J74">+E21</f>
        <v>600</v>
      </c>
      <c r="F74" s="18">
        <f t="shared" si="32"/>
        <v>1200</v>
      </c>
      <c r="G74" s="18">
        <f t="shared" si="32"/>
        <v>3500</v>
      </c>
      <c r="H74" s="18">
        <f t="shared" si="32"/>
        <v>3500</v>
      </c>
      <c r="I74" s="18">
        <f t="shared" si="32"/>
        <v>7500</v>
      </c>
      <c r="J74" s="35">
        <f t="shared" si="32"/>
        <v>20000</v>
      </c>
      <c r="L74" s="17">
        <f aca="true" t="shared" si="33" ref="L74:Q74">+L21</f>
        <v>600</v>
      </c>
      <c r="M74" s="18">
        <f t="shared" si="33"/>
        <v>1200</v>
      </c>
      <c r="N74" s="18">
        <f t="shared" si="33"/>
        <v>3500</v>
      </c>
      <c r="O74" s="18">
        <f t="shared" si="33"/>
        <v>3500</v>
      </c>
      <c r="P74" s="18">
        <f t="shared" si="33"/>
        <v>7500</v>
      </c>
      <c r="Q74" s="35">
        <f t="shared" si="33"/>
        <v>20000</v>
      </c>
    </row>
    <row r="75" spans="1:18" s="5" customFormat="1" ht="12.75">
      <c r="A75" s="1"/>
      <c r="B75" s="2"/>
      <c r="C75" s="2"/>
      <c r="D75" s="50" t="s">
        <v>27</v>
      </c>
      <c r="E75" s="46">
        <f aca="true" t="shared" si="34" ref="E75:J75">+E73*E74</f>
        <v>0</v>
      </c>
      <c r="F75" s="47">
        <f t="shared" si="34"/>
        <v>0</v>
      </c>
      <c r="G75" s="47">
        <f t="shared" si="34"/>
        <v>0</v>
      </c>
      <c r="H75" s="47">
        <f t="shared" si="34"/>
        <v>0</v>
      </c>
      <c r="I75" s="47">
        <f t="shared" si="34"/>
        <v>0</v>
      </c>
      <c r="J75" s="48">
        <f t="shared" si="34"/>
        <v>0</v>
      </c>
      <c r="K75" s="51"/>
      <c r="L75" s="46">
        <f aca="true" t="shared" si="35" ref="L75:Q75">+L73*L74</f>
        <v>0</v>
      </c>
      <c r="M75" s="47">
        <f t="shared" si="35"/>
        <v>0</v>
      </c>
      <c r="N75" s="47">
        <f t="shared" si="35"/>
        <v>0</v>
      </c>
      <c r="O75" s="47">
        <f t="shared" si="35"/>
        <v>0</v>
      </c>
      <c r="P75" s="47">
        <f t="shared" si="35"/>
        <v>0</v>
      </c>
      <c r="Q75" s="48">
        <f t="shared" si="35"/>
        <v>0</v>
      </c>
      <c r="R75" s="51"/>
    </row>
    <row r="76" spans="1:18" s="5" customFormat="1" ht="12.75">
      <c r="A76" s="1"/>
      <c r="B76" s="2"/>
      <c r="C76" s="2"/>
      <c r="D76" s="50"/>
      <c r="E76" s="46"/>
      <c r="F76" s="47"/>
      <c r="G76" s="47"/>
      <c r="H76" s="47"/>
      <c r="I76" s="47"/>
      <c r="J76" s="48"/>
      <c r="K76" s="51"/>
      <c r="L76" s="46"/>
      <c r="M76" s="47"/>
      <c r="N76" s="47"/>
      <c r="O76" s="47"/>
      <c r="P76" s="47"/>
      <c r="Q76" s="48"/>
      <c r="R76" s="51"/>
    </row>
    <row r="77" spans="1:17" s="90" customFormat="1" ht="36" customHeight="1">
      <c r="A77" s="86" t="s">
        <v>42</v>
      </c>
      <c r="B77" s="416" t="s">
        <v>43</v>
      </c>
      <c r="C77" s="416"/>
      <c r="D77" s="417"/>
      <c r="E77" s="87"/>
      <c r="F77" s="88"/>
      <c r="G77" s="88"/>
      <c r="H77" s="88"/>
      <c r="I77" s="88"/>
      <c r="J77" s="89"/>
      <c r="L77" s="87"/>
      <c r="M77" s="88"/>
      <c r="N77" s="88"/>
      <c r="O77" s="88"/>
      <c r="P77" s="88"/>
      <c r="Q77" s="89"/>
    </row>
    <row r="78" spans="1:18" s="5" customFormat="1" ht="12.75">
      <c r="A78" s="17"/>
      <c r="B78" s="18"/>
      <c r="C78" s="18"/>
      <c r="D78" s="19"/>
      <c r="E78" s="28"/>
      <c r="F78" s="29"/>
      <c r="G78" s="29"/>
      <c r="H78" s="29"/>
      <c r="I78" s="29"/>
      <c r="J78" s="30"/>
      <c r="K78" s="24"/>
      <c r="L78" s="28"/>
      <c r="M78" s="29"/>
      <c r="N78" s="29"/>
      <c r="O78" s="29"/>
      <c r="P78" s="29"/>
      <c r="Q78" s="30"/>
      <c r="R78" s="24"/>
    </row>
    <row r="79" spans="1:17" s="5" customFormat="1" ht="12.75">
      <c r="A79" s="67"/>
      <c r="B79" s="67"/>
      <c r="C79" s="67"/>
      <c r="D79" s="3" t="s">
        <v>44</v>
      </c>
      <c r="E79" s="360">
        <v>0</v>
      </c>
      <c r="F79" s="361">
        <v>0</v>
      </c>
      <c r="G79" s="361">
        <v>0</v>
      </c>
      <c r="H79" s="361">
        <v>0</v>
      </c>
      <c r="I79" s="361">
        <v>0</v>
      </c>
      <c r="J79" s="362">
        <v>0</v>
      </c>
      <c r="L79" s="360">
        <v>0</v>
      </c>
      <c r="M79" s="361">
        <v>0</v>
      </c>
      <c r="N79" s="361">
        <v>0</v>
      </c>
      <c r="O79" s="361">
        <v>0</v>
      </c>
      <c r="P79" s="361">
        <v>0</v>
      </c>
      <c r="Q79" s="362">
        <v>0</v>
      </c>
    </row>
    <row r="80" spans="1:17" s="5" customFormat="1" ht="12.75">
      <c r="A80" s="1"/>
      <c r="B80" s="2"/>
      <c r="C80" s="2"/>
      <c r="D80" s="52" t="s">
        <v>154</v>
      </c>
      <c r="E80" s="93">
        <v>0</v>
      </c>
      <c r="F80" s="94">
        <v>0</v>
      </c>
      <c r="G80" s="94">
        <v>0</v>
      </c>
      <c r="H80" s="94">
        <v>0</v>
      </c>
      <c r="I80" s="94">
        <v>0</v>
      </c>
      <c r="J80" s="95">
        <v>0</v>
      </c>
      <c r="L80" s="93">
        <v>0</v>
      </c>
      <c r="M80" s="94">
        <v>0</v>
      </c>
      <c r="N80" s="94">
        <v>0</v>
      </c>
      <c r="O80" s="94">
        <v>0</v>
      </c>
      <c r="P80" s="94">
        <v>0</v>
      </c>
      <c r="Q80" s="95">
        <v>0</v>
      </c>
    </row>
    <row r="81" spans="1:18" s="5" customFormat="1" ht="12.75">
      <c r="A81" s="1"/>
      <c r="B81" s="2"/>
      <c r="C81" s="2"/>
      <c r="D81" s="50" t="s">
        <v>27</v>
      </c>
      <c r="E81" s="46">
        <f aca="true" t="shared" si="36" ref="E81:J81">+E79*E80</f>
        <v>0</v>
      </c>
      <c r="F81" s="47">
        <f t="shared" si="36"/>
        <v>0</v>
      </c>
      <c r="G81" s="47">
        <f t="shared" si="36"/>
        <v>0</v>
      </c>
      <c r="H81" s="47">
        <f t="shared" si="36"/>
        <v>0</v>
      </c>
      <c r="I81" s="47">
        <f t="shared" si="36"/>
        <v>0</v>
      </c>
      <c r="J81" s="48">
        <f t="shared" si="36"/>
        <v>0</v>
      </c>
      <c r="K81" s="51"/>
      <c r="L81" s="46">
        <f aca="true" t="shared" si="37" ref="L81:Q81">+L79*L80</f>
        <v>0</v>
      </c>
      <c r="M81" s="47">
        <f t="shared" si="37"/>
        <v>0</v>
      </c>
      <c r="N81" s="47">
        <f t="shared" si="37"/>
        <v>0</v>
      </c>
      <c r="O81" s="47">
        <f t="shared" si="37"/>
        <v>0</v>
      </c>
      <c r="P81" s="47">
        <f t="shared" si="37"/>
        <v>0</v>
      </c>
      <c r="Q81" s="48">
        <f t="shared" si="37"/>
        <v>0</v>
      </c>
      <c r="R81" s="51"/>
    </row>
    <row r="82" spans="1:18" s="5" customFormat="1" ht="12.75">
      <c r="A82" s="1"/>
      <c r="B82" s="2"/>
      <c r="C82" s="2"/>
      <c r="D82" s="50"/>
      <c r="E82" s="49"/>
      <c r="F82" s="62"/>
      <c r="G82" s="62"/>
      <c r="H82" s="62"/>
      <c r="I82" s="62"/>
      <c r="J82" s="63"/>
      <c r="K82" s="51"/>
      <c r="L82" s="49"/>
      <c r="M82" s="62"/>
      <c r="N82" s="62"/>
      <c r="O82" s="62"/>
      <c r="P82" s="62"/>
      <c r="Q82" s="63"/>
      <c r="R82" s="51"/>
    </row>
    <row r="83" spans="1:18" s="5" customFormat="1" ht="12.75">
      <c r="A83" s="1"/>
      <c r="B83" s="2"/>
      <c r="C83" s="2"/>
      <c r="D83" s="50"/>
      <c r="E83" s="17"/>
      <c r="F83" s="18"/>
      <c r="G83" s="18"/>
      <c r="H83" s="18"/>
      <c r="I83" s="18"/>
      <c r="J83" s="35"/>
      <c r="K83" s="51"/>
      <c r="L83" s="17"/>
      <c r="M83" s="18"/>
      <c r="N83" s="18"/>
      <c r="O83" s="18"/>
      <c r="P83" s="18"/>
      <c r="Q83" s="35"/>
      <c r="R83" s="51"/>
    </row>
    <row r="84" spans="1:18" s="5" customFormat="1" ht="12.75">
      <c r="A84" s="1"/>
      <c r="B84" s="2"/>
      <c r="C84" s="2"/>
      <c r="D84" s="50"/>
      <c r="E84" s="46"/>
      <c r="F84" s="47"/>
      <c r="G84" s="47"/>
      <c r="H84" s="47"/>
      <c r="I84" s="47"/>
      <c r="J84" s="48"/>
      <c r="K84" s="51"/>
      <c r="L84" s="46"/>
      <c r="M84" s="47"/>
      <c r="N84" s="47"/>
      <c r="O84" s="47"/>
      <c r="P84" s="47"/>
      <c r="Q84" s="48"/>
      <c r="R84" s="51"/>
    </row>
    <row r="85" spans="1:18" s="5" customFormat="1" ht="12.75">
      <c r="A85" s="17"/>
      <c r="B85" s="18"/>
      <c r="C85" s="18"/>
      <c r="D85" s="19"/>
      <c r="E85" s="28"/>
      <c r="F85" s="29"/>
      <c r="G85" s="29"/>
      <c r="H85" s="29"/>
      <c r="I85" s="29"/>
      <c r="J85" s="30"/>
      <c r="K85" s="24"/>
      <c r="L85" s="28"/>
      <c r="M85" s="29"/>
      <c r="N85" s="29"/>
      <c r="O85" s="29"/>
      <c r="P85" s="29"/>
      <c r="Q85" s="30"/>
      <c r="R85" s="24"/>
    </row>
    <row r="86" spans="1:17" s="90" customFormat="1" ht="41.25" customHeight="1">
      <c r="A86" s="407" t="s">
        <v>155</v>
      </c>
      <c r="B86" s="408"/>
      <c r="C86" s="408"/>
      <c r="D86" s="409"/>
      <c r="E86" s="87"/>
      <c r="F86" s="88"/>
      <c r="G86" s="88"/>
      <c r="H86" s="88"/>
      <c r="I86" s="88"/>
      <c r="J86" s="89"/>
      <c r="L86" s="87"/>
      <c r="M86" s="88"/>
      <c r="N86" s="88"/>
      <c r="O86" s="88"/>
      <c r="P86" s="88"/>
      <c r="Q86" s="89"/>
    </row>
    <row r="87" spans="1:18" s="5" customFormat="1" ht="15.75">
      <c r="A87" s="1"/>
      <c r="B87" s="2"/>
      <c r="C87" s="2"/>
      <c r="D87" s="50" t="s">
        <v>27</v>
      </c>
      <c r="E87" s="68">
        <f aca="true" t="shared" si="38" ref="E87:J87">+E43+E48+E53+E62+E69+E75+E81</f>
        <v>0</v>
      </c>
      <c r="F87" s="69">
        <f t="shared" si="38"/>
        <v>0</v>
      </c>
      <c r="G87" s="69">
        <f t="shared" si="38"/>
        <v>0</v>
      </c>
      <c r="H87" s="69">
        <f t="shared" si="38"/>
        <v>0</v>
      </c>
      <c r="I87" s="69">
        <f t="shared" si="38"/>
        <v>0</v>
      </c>
      <c r="J87" s="70">
        <f t="shared" si="38"/>
        <v>0</v>
      </c>
      <c r="K87" s="51"/>
      <c r="L87" s="68">
        <f aca="true" t="shared" si="39" ref="L87:Q87">+L43+L48+L53+L62+L69+L75+L81</f>
        <v>0</v>
      </c>
      <c r="M87" s="69">
        <f t="shared" si="39"/>
        <v>0</v>
      </c>
      <c r="N87" s="69">
        <f t="shared" si="39"/>
        <v>0</v>
      </c>
      <c r="O87" s="69">
        <f t="shared" si="39"/>
        <v>0</v>
      </c>
      <c r="P87" s="69">
        <f t="shared" si="39"/>
        <v>0</v>
      </c>
      <c r="Q87" s="70">
        <f t="shared" si="39"/>
        <v>0</v>
      </c>
      <c r="R87" s="51"/>
    </row>
    <row r="88" spans="1:17" s="5" customFormat="1" ht="12.75">
      <c r="A88" s="1"/>
      <c r="B88" s="2"/>
      <c r="C88" s="2"/>
      <c r="D88" s="3" t="s">
        <v>31</v>
      </c>
      <c r="E88" s="17">
        <f aca="true" t="shared" si="40" ref="E88:J88">+E21</f>
        <v>600</v>
      </c>
      <c r="F88" s="18">
        <f t="shared" si="40"/>
        <v>1200</v>
      </c>
      <c r="G88" s="18">
        <f t="shared" si="40"/>
        <v>3500</v>
      </c>
      <c r="H88" s="18">
        <f t="shared" si="40"/>
        <v>3500</v>
      </c>
      <c r="I88" s="18">
        <f t="shared" si="40"/>
        <v>7500</v>
      </c>
      <c r="J88" s="35">
        <f t="shared" si="40"/>
        <v>20000</v>
      </c>
      <c r="L88" s="17">
        <f aca="true" t="shared" si="41" ref="L88:Q88">+L21</f>
        <v>600</v>
      </c>
      <c r="M88" s="18">
        <f t="shared" si="41"/>
        <v>1200</v>
      </c>
      <c r="N88" s="18">
        <f t="shared" si="41"/>
        <v>3500</v>
      </c>
      <c r="O88" s="18">
        <f t="shared" si="41"/>
        <v>3500</v>
      </c>
      <c r="P88" s="18">
        <f t="shared" si="41"/>
        <v>7500</v>
      </c>
      <c r="Q88" s="35">
        <f t="shared" si="41"/>
        <v>20000</v>
      </c>
    </row>
    <row r="89" spans="1:18" s="5" customFormat="1" ht="12.75">
      <c r="A89" s="1"/>
      <c r="B89" s="2"/>
      <c r="C89" s="2"/>
      <c r="D89" s="3" t="s">
        <v>30</v>
      </c>
      <c r="E89" s="363">
        <f aca="true" t="shared" si="42" ref="E89:J89">+E87/E88</f>
        <v>0</v>
      </c>
      <c r="F89" s="364">
        <f t="shared" si="42"/>
        <v>0</v>
      </c>
      <c r="G89" s="364">
        <f t="shared" si="42"/>
        <v>0</v>
      </c>
      <c r="H89" s="364">
        <f t="shared" si="42"/>
        <v>0</v>
      </c>
      <c r="I89" s="364">
        <f t="shared" si="42"/>
        <v>0</v>
      </c>
      <c r="J89" s="365">
        <f t="shared" si="42"/>
        <v>0</v>
      </c>
      <c r="K89" s="61"/>
      <c r="L89" s="363">
        <f aca="true" t="shared" si="43" ref="L89:Q89">+L87/L88</f>
        <v>0</v>
      </c>
      <c r="M89" s="364">
        <f t="shared" si="43"/>
        <v>0</v>
      </c>
      <c r="N89" s="364">
        <f t="shared" si="43"/>
        <v>0</v>
      </c>
      <c r="O89" s="364">
        <f t="shared" si="43"/>
        <v>0</v>
      </c>
      <c r="P89" s="364">
        <f t="shared" si="43"/>
        <v>0</v>
      </c>
      <c r="Q89" s="365">
        <f t="shared" si="43"/>
        <v>0</v>
      </c>
      <c r="R89" s="61"/>
    </row>
    <row r="90" spans="1:17" s="5" customFormat="1" ht="13.5" thickBot="1">
      <c r="A90" s="71"/>
      <c r="B90" s="72"/>
      <c r="C90" s="72"/>
      <c r="D90" s="73"/>
      <c r="E90" s="74"/>
      <c r="F90" s="75"/>
      <c r="G90" s="75"/>
      <c r="H90" s="75"/>
      <c r="I90" s="75"/>
      <c r="J90" s="76"/>
      <c r="L90" s="74"/>
      <c r="M90" s="75"/>
      <c r="N90" s="75"/>
      <c r="O90" s="75"/>
      <c r="P90" s="75"/>
      <c r="Q90" s="76"/>
    </row>
    <row r="91" s="77" customFormat="1" ht="13.5" thickBot="1">
      <c r="D91" s="78"/>
    </row>
    <row r="92" spans="1:17" s="5" customFormat="1" ht="15.75">
      <c r="A92" s="10"/>
      <c r="B92" s="79" t="s">
        <v>40</v>
      </c>
      <c r="C92" s="11"/>
      <c r="D92" s="80" t="s">
        <v>30</v>
      </c>
      <c r="E92" s="366">
        <v>0</v>
      </c>
      <c r="F92" s="367">
        <v>0</v>
      </c>
      <c r="G92" s="367">
        <v>0</v>
      </c>
      <c r="H92" s="367">
        <v>0</v>
      </c>
      <c r="I92" s="367">
        <v>0</v>
      </c>
      <c r="J92" s="368">
        <v>0</v>
      </c>
      <c r="K92" s="96"/>
      <c r="L92" s="366">
        <v>0</v>
      </c>
      <c r="M92" s="367">
        <v>0</v>
      </c>
      <c r="N92" s="367">
        <v>0</v>
      </c>
      <c r="O92" s="367">
        <v>0</v>
      </c>
      <c r="P92" s="367">
        <v>0</v>
      </c>
      <c r="Q92" s="368">
        <v>0</v>
      </c>
    </row>
    <row r="93" spans="1:17" s="5" customFormat="1" ht="12.75">
      <c r="A93" s="1"/>
      <c r="B93" s="2"/>
      <c r="C93" s="2"/>
      <c r="D93" s="3" t="s">
        <v>31</v>
      </c>
      <c r="E93" s="17">
        <f aca="true" t="shared" si="44" ref="E93:J93">+E21</f>
        <v>600</v>
      </c>
      <c r="F93" s="18">
        <f t="shared" si="44"/>
        <v>1200</v>
      </c>
      <c r="G93" s="18">
        <f t="shared" si="44"/>
        <v>3500</v>
      </c>
      <c r="H93" s="18">
        <f t="shared" si="44"/>
        <v>3500</v>
      </c>
      <c r="I93" s="18">
        <f t="shared" si="44"/>
        <v>7500</v>
      </c>
      <c r="J93" s="35">
        <f t="shared" si="44"/>
        <v>20000</v>
      </c>
      <c r="L93" s="17">
        <f aca="true" t="shared" si="45" ref="L93:Q93">+L21</f>
        <v>600</v>
      </c>
      <c r="M93" s="18">
        <f t="shared" si="45"/>
        <v>1200</v>
      </c>
      <c r="N93" s="18">
        <f t="shared" si="45"/>
        <v>3500</v>
      </c>
      <c r="O93" s="18">
        <f t="shared" si="45"/>
        <v>3500</v>
      </c>
      <c r="P93" s="18">
        <f t="shared" si="45"/>
        <v>7500</v>
      </c>
      <c r="Q93" s="35">
        <f t="shared" si="45"/>
        <v>20000</v>
      </c>
    </row>
    <row r="94" spans="1:17" s="5" customFormat="1" ht="16.5" thickBot="1">
      <c r="A94" s="71"/>
      <c r="B94" s="72"/>
      <c r="C94" s="72"/>
      <c r="D94" s="81" t="s">
        <v>27</v>
      </c>
      <c r="E94" s="82">
        <f aca="true" t="shared" si="46" ref="E94:J94">+E92*E93</f>
        <v>0</v>
      </c>
      <c r="F94" s="83">
        <f t="shared" si="46"/>
        <v>0</v>
      </c>
      <c r="G94" s="83">
        <f t="shared" si="46"/>
        <v>0</v>
      </c>
      <c r="H94" s="83">
        <f t="shared" si="46"/>
        <v>0</v>
      </c>
      <c r="I94" s="83">
        <f t="shared" si="46"/>
        <v>0</v>
      </c>
      <c r="J94" s="84">
        <f t="shared" si="46"/>
        <v>0</v>
      </c>
      <c r="L94" s="82">
        <f aca="true" t="shared" si="47" ref="L94:Q94">+L92*L93</f>
        <v>0</v>
      </c>
      <c r="M94" s="83">
        <f t="shared" si="47"/>
        <v>0</v>
      </c>
      <c r="N94" s="83">
        <f t="shared" si="47"/>
        <v>0</v>
      </c>
      <c r="O94" s="83">
        <f t="shared" si="47"/>
        <v>0</v>
      </c>
      <c r="P94" s="83">
        <f t="shared" si="47"/>
        <v>0</v>
      </c>
      <c r="Q94" s="84">
        <f t="shared" si="47"/>
        <v>0</v>
      </c>
    </row>
    <row r="95" s="5" customFormat="1" ht="13.5" thickBot="1"/>
    <row r="96" spans="5:17" s="77" customFormat="1" ht="13.5" thickBot="1">
      <c r="E96" s="410" t="str">
        <f>"% stijging/afname distributienettarief "&amp;C6&amp;" tov "&amp;C6-1</f>
        <v>% stijging/afname distributienettarief 2016 tov 2015</v>
      </c>
      <c r="F96" s="411"/>
      <c r="G96" s="411"/>
      <c r="H96" s="411"/>
      <c r="I96" s="411"/>
      <c r="J96" s="412"/>
      <c r="L96" s="369" t="e">
        <f aca="true" t="shared" si="48" ref="L96:Q96">+(L89-E89)/E89</f>
        <v>#DIV/0!</v>
      </c>
      <c r="M96" s="370" t="e">
        <f t="shared" si="48"/>
        <v>#DIV/0!</v>
      </c>
      <c r="N96" s="370" t="e">
        <f t="shared" si="48"/>
        <v>#DIV/0!</v>
      </c>
      <c r="O96" s="370" t="e">
        <f t="shared" si="48"/>
        <v>#DIV/0!</v>
      </c>
      <c r="P96" s="370" t="e">
        <f t="shared" si="48"/>
        <v>#DIV/0!</v>
      </c>
      <c r="Q96" s="371" t="e">
        <f t="shared" si="48"/>
        <v>#DIV/0!</v>
      </c>
    </row>
    <row r="97" s="5" customFormat="1" ht="12.75">
      <c r="C97" s="85"/>
    </row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</sheetData>
  <sheetProtection/>
  <mergeCells count="11">
    <mergeCell ref="A6:B6"/>
    <mergeCell ref="C6:D6"/>
    <mergeCell ref="A7:B7"/>
    <mergeCell ref="C7:D7"/>
    <mergeCell ref="A86:D86"/>
    <mergeCell ref="E96:J96"/>
    <mergeCell ref="A3:Q3"/>
    <mergeCell ref="B77:D77"/>
    <mergeCell ref="A11:D11"/>
    <mergeCell ref="E11:J11"/>
    <mergeCell ref="L11:Q11"/>
  </mergeCells>
  <printOptions/>
  <pageMargins left="0.7874015748031497" right="0.2362204724409449" top="0.5905511811023623" bottom="0.3937007874015748" header="0.7480314960629921" footer="0.07874015748031496"/>
  <pageSetup fitToHeight="1" fitToWidth="1" horizontalDpi="600" verticalDpi="600" orientation="landscape" paperSize="8" scale="59" r:id="rId1"/>
  <headerFooter scaleWithDoc="0" alignWithMargins="0">
    <oddFooter>&amp;LINFRAX WEST 22/11/2010&amp;R&amp;P/&amp;N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62"/>
  <sheetViews>
    <sheetView showGridLines="0" zoomScale="80" zoomScaleNormal="80" zoomScalePageLayoutView="0" workbookViewId="0" topLeftCell="A1">
      <selection activeCell="C5" sqref="C5:D5"/>
    </sheetView>
  </sheetViews>
  <sheetFormatPr defaultColWidth="8.8515625" defaultRowHeight="12.75"/>
  <cols>
    <col min="1" max="1" width="15.00390625" style="0" customWidth="1"/>
    <col min="2" max="2" width="14.00390625" style="0" customWidth="1"/>
    <col min="3" max="3" width="9.140625" style="0" customWidth="1"/>
    <col min="4" max="4" width="42.7109375" style="0" customWidth="1"/>
    <col min="5" max="7" width="12.140625" style="0" bestFit="1" customWidth="1"/>
    <col min="8" max="8" width="13.28125" style="0" bestFit="1" customWidth="1"/>
    <col min="9" max="10" width="14.28125" style="0" bestFit="1" customWidth="1"/>
    <col min="11" max="11" width="15.8515625" style="0" bestFit="1" customWidth="1"/>
    <col min="12" max="12" width="15.8515625" style="0" customWidth="1"/>
    <col min="13" max="13" width="3.28125" style="0" customWidth="1"/>
    <col min="14" max="14" width="15.00390625" style="0" customWidth="1"/>
    <col min="15" max="16" width="9.140625" style="0" customWidth="1"/>
    <col min="17" max="17" width="42.7109375" style="0" customWidth="1"/>
    <col min="18" max="20" width="13.28125" style="0" bestFit="1" customWidth="1"/>
    <col min="21" max="21" width="14.28125" style="0" bestFit="1" customWidth="1"/>
    <col min="22" max="23" width="15.28125" style="0" bestFit="1" customWidth="1"/>
    <col min="24" max="25" width="16.8515625" style="0" bestFit="1" customWidth="1"/>
  </cols>
  <sheetData>
    <row r="1" spans="1:17" s="102" customFormat="1" ht="18.75" thickBot="1">
      <c r="A1" s="98"/>
      <c r="B1" s="98"/>
      <c r="C1" s="98"/>
      <c r="D1" s="98"/>
      <c r="N1" s="98"/>
      <c r="O1" s="98"/>
      <c r="P1" s="98"/>
      <c r="Q1" s="98"/>
    </row>
    <row r="2" spans="1:17" s="101" customFormat="1" ht="21" thickBot="1">
      <c r="A2" s="413" t="str">
        <f>"Berekening Type Klanten 26-1kV (AFNAME): tariefvoorstel "&amp;C5&amp;" vs tarieven "&amp;C5-1</f>
        <v>Berekening Type Klanten 26-1kV (AFNAME): tariefvoorstel 2016 vs tarieven 2015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5"/>
    </row>
    <row r="3" s="91" customFormat="1" ht="9" customHeight="1"/>
    <row r="5" spans="1:4" ht="12.75">
      <c r="A5" s="405" t="s">
        <v>152</v>
      </c>
      <c r="B5" s="406"/>
      <c r="C5" s="403">
        <v>2016</v>
      </c>
      <c r="D5" s="404"/>
    </row>
    <row r="6" spans="1:4" ht="12.75">
      <c r="A6" s="405" t="s">
        <v>153</v>
      </c>
      <c r="B6" s="406"/>
      <c r="C6" s="403"/>
      <c r="D6" s="404"/>
    </row>
    <row r="9" ht="19.5" customHeight="1" thickBot="1"/>
    <row r="10" spans="1:25" ht="15.75">
      <c r="A10" s="103"/>
      <c r="B10" s="104"/>
      <c r="C10" s="105"/>
      <c r="D10" s="106"/>
      <c r="E10" s="420" t="str">
        <f>"Tarieven "&amp;C5-1</f>
        <v>Tarieven 2015</v>
      </c>
      <c r="F10" s="421"/>
      <c r="G10" s="421"/>
      <c r="H10" s="421"/>
      <c r="I10" s="421"/>
      <c r="J10" s="421"/>
      <c r="K10" s="421"/>
      <c r="L10" s="422"/>
      <c r="M10" s="107"/>
      <c r="N10" s="103"/>
      <c r="O10" s="104"/>
      <c r="P10" s="105"/>
      <c r="Q10" s="106"/>
      <c r="R10" s="423" t="str">
        <f>"Tariefvoorstel "&amp;C5</f>
        <v>Tariefvoorstel 2016</v>
      </c>
      <c r="S10" s="424"/>
      <c r="T10" s="424"/>
      <c r="U10" s="424"/>
      <c r="V10" s="424"/>
      <c r="W10" s="424"/>
      <c r="X10" s="424"/>
      <c r="Y10" s="425"/>
    </row>
    <row r="11" spans="1:25" ht="12.75">
      <c r="A11" s="108"/>
      <c r="B11" s="109"/>
      <c r="C11" s="109"/>
      <c r="D11" s="110"/>
      <c r="E11" s="108"/>
      <c r="F11" s="109"/>
      <c r="G11" s="109"/>
      <c r="H11" s="109"/>
      <c r="I11" s="109"/>
      <c r="J11" s="109"/>
      <c r="K11" s="109"/>
      <c r="L11" s="111"/>
      <c r="M11" s="5"/>
      <c r="N11" s="108"/>
      <c r="O11" s="109"/>
      <c r="P11" s="109"/>
      <c r="Q11" s="110"/>
      <c r="R11" s="108"/>
      <c r="S11" s="109"/>
      <c r="T11" s="109"/>
      <c r="U11" s="109"/>
      <c r="V11" s="109"/>
      <c r="W11" s="109"/>
      <c r="X11" s="109"/>
      <c r="Y11" s="111"/>
    </row>
    <row r="12" spans="1:25" s="5" customFormat="1" ht="18.75" thickBot="1">
      <c r="A12" s="6" t="s">
        <v>0</v>
      </c>
      <c r="B12" s="2"/>
      <c r="C12" s="2"/>
      <c r="D12" s="112"/>
      <c r="E12" s="113" t="s">
        <v>47</v>
      </c>
      <c r="F12" s="113" t="s">
        <v>48</v>
      </c>
      <c r="G12" s="113" t="s">
        <v>49</v>
      </c>
      <c r="H12" s="113" t="s">
        <v>50</v>
      </c>
      <c r="I12" s="113" t="s">
        <v>51</v>
      </c>
      <c r="J12" s="113" t="s">
        <v>52</v>
      </c>
      <c r="K12" s="113" t="s">
        <v>53</v>
      </c>
      <c r="L12" s="114" t="s">
        <v>54</v>
      </c>
      <c r="M12" s="113"/>
      <c r="N12" s="6" t="s">
        <v>0</v>
      </c>
      <c r="O12" s="2"/>
      <c r="P12" s="2"/>
      <c r="Q12" s="112"/>
      <c r="R12" s="113" t="s">
        <v>47</v>
      </c>
      <c r="S12" s="113" t="s">
        <v>48</v>
      </c>
      <c r="T12" s="113" t="s">
        <v>49</v>
      </c>
      <c r="U12" s="113" t="s">
        <v>50</v>
      </c>
      <c r="V12" s="113" t="s">
        <v>51</v>
      </c>
      <c r="W12" s="113" t="s">
        <v>52</v>
      </c>
      <c r="X12" s="113" t="s">
        <v>53</v>
      </c>
      <c r="Y12" s="114" t="s">
        <v>54</v>
      </c>
    </row>
    <row r="13" spans="1:25" s="5" customFormat="1" ht="6.75" customHeight="1">
      <c r="A13" s="10"/>
      <c r="B13" s="11"/>
      <c r="C13" s="11"/>
      <c r="D13" s="115"/>
      <c r="E13" s="10"/>
      <c r="F13" s="11"/>
      <c r="G13" s="11"/>
      <c r="H13" s="11"/>
      <c r="I13" s="11"/>
      <c r="J13" s="11"/>
      <c r="K13" s="11"/>
      <c r="L13" s="116"/>
      <c r="N13" s="10"/>
      <c r="O13" s="11"/>
      <c r="P13" s="11"/>
      <c r="Q13" s="115"/>
      <c r="R13" s="10"/>
      <c r="S13" s="11"/>
      <c r="T13" s="11"/>
      <c r="U13" s="11"/>
      <c r="V13" s="11"/>
      <c r="W13" s="11"/>
      <c r="X13" s="11"/>
      <c r="Y13" s="116"/>
    </row>
    <row r="14" spans="1:25" s="5" customFormat="1" ht="6.75" customHeight="1">
      <c r="A14" s="1"/>
      <c r="B14" s="2"/>
      <c r="C14" s="2"/>
      <c r="D14" s="117"/>
      <c r="E14" s="1"/>
      <c r="F14" s="2"/>
      <c r="G14" s="2"/>
      <c r="H14" s="2"/>
      <c r="I14" s="2"/>
      <c r="J14" s="2"/>
      <c r="K14" s="2"/>
      <c r="L14" s="4"/>
      <c r="M14" s="118"/>
      <c r="N14" s="1"/>
      <c r="O14" s="2"/>
      <c r="P14" s="2"/>
      <c r="Q14" s="117"/>
      <c r="R14" s="1"/>
      <c r="S14" s="2"/>
      <c r="T14" s="2"/>
      <c r="U14" s="2"/>
      <c r="V14" s="2"/>
      <c r="W14" s="2"/>
      <c r="X14" s="2"/>
      <c r="Y14" s="4"/>
    </row>
    <row r="15" spans="1:25" s="5" customFormat="1" ht="12.75" customHeight="1">
      <c r="A15" s="1"/>
      <c r="B15" s="12"/>
      <c r="C15" s="12" t="s">
        <v>8</v>
      </c>
      <c r="D15" s="119"/>
      <c r="E15" s="120"/>
      <c r="F15" s="121"/>
      <c r="G15" s="121"/>
      <c r="H15" s="121"/>
      <c r="I15" s="121"/>
      <c r="J15" s="121"/>
      <c r="K15" s="121"/>
      <c r="L15" s="122"/>
      <c r="M15" s="123"/>
      <c r="N15" s="1"/>
      <c r="O15" s="12"/>
      <c r="P15" s="12" t="s">
        <v>8</v>
      </c>
      <c r="Q15" s="119"/>
      <c r="R15" s="120"/>
      <c r="S15" s="121"/>
      <c r="T15" s="121"/>
      <c r="U15" s="121"/>
      <c r="V15" s="121"/>
      <c r="W15" s="121"/>
      <c r="X15" s="121"/>
      <c r="Y15" s="122"/>
    </row>
    <row r="16" spans="1:25" s="5" customFormat="1" ht="12.75">
      <c r="A16" s="17"/>
      <c r="B16" s="18"/>
      <c r="C16" s="18" t="s">
        <v>55</v>
      </c>
      <c r="D16" s="124"/>
      <c r="E16" s="20">
        <v>30000</v>
      </c>
      <c r="F16" s="21">
        <v>50000</v>
      </c>
      <c r="G16" s="21">
        <v>160000</v>
      </c>
      <c r="H16" s="21">
        <v>1250000</v>
      </c>
      <c r="I16" s="21">
        <v>2000000</v>
      </c>
      <c r="J16" s="21">
        <v>10000000</v>
      </c>
      <c r="K16" s="21">
        <v>18000000</v>
      </c>
      <c r="L16" s="23">
        <v>12000000</v>
      </c>
      <c r="M16" s="125"/>
      <c r="N16" s="17"/>
      <c r="O16" s="18"/>
      <c r="P16" s="18" t="s">
        <v>55</v>
      </c>
      <c r="Q16" s="124"/>
      <c r="R16" s="20">
        <v>30000</v>
      </c>
      <c r="S16" s="21">
        <v>50000</v>
      </c>
      <c r="T16" s="21">
        <v>160000</v>
      </c>
      <c r="U16" s="21">
        <v>1250000</v>
      </c>
      <c r="V16" s="21">
        <v>2000000</v>
      </c>
      <c r="W16" s="21">
        <v>10000000</v>
      </c>
      <c r="X16" s="21">
        <v>18000000</v>
      </c>
      <c r="Y16" s="23">
        <v>12000000</v>
      </c>
    </row>
    <row r="17" spans="1:25" s="5" customFormat="1" ht="12.75">
      <c r="A17" s="17"/>
      <c r="B17" s="18"/>
      <c r="C17" s="18" t="s">
        <v>56</v>
      </c>
      <c r="D17" s="126"/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6000000</v>
      </c>
      <c r="L17" s="23">
        <v>12000000</v>
      </c>
      <c r="M17" s="125"/>
      <c r="N17" s="17"/>
      <c r="O17" s="18"/>
      <c r="P17" s="18" t="s">
        <v>56</v>
      </c>
      <c r="Q17" s="126"/>
      <c r="R17" s="20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6000000</v>
      </c>
      <c r="Y17" s="23">
        <v>12000000</v>
      </c>
    </row>
    <row r="18" spans="1:25" s="5" customFormat="1" ht="12.75">
      <c r="A18" s="17"/>
      <c r="B18" s="18"/>
      <c r="C18" s="18" t="s">
        <v>11</v>
      </c>
      <c r="D18" s="126"/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3">
        <v>0</v>
      </c>
      <c r="M18" s="125"/>
      <c r="N18" s="17"/>
      <c r="O18" s="18"/>
      <c r="P18" s="18" t="s">
        <v>11</v>
      </c>
      <c r="Q18" s="126"/>
      <c r="R18" s="20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3">
        <v>0</v>
      </c>
    </row>
    <row r="19" spans="1:25" s="5" customFormat="1" ht="12.75">
      <c r="A19" s="17"/>
      <c r="B19" s="18"/>
      <c r="C19" s="18" t="s">
        <v>57</v>
      </c>
      <c r="D19" s="126"/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6000000</v>
      </c>
      <c r="L19" s="23">
        <v>12000000</v>
      </c>
      <c r="M19" s="125"/>
      <c r="N19" s="17"/>
      <c r="O19" s="18"/>
      <c r="P19" s="18" t="s">
        <v>57</v>
      </c>
      <c r="Q19" s="126"/>
      <c r="R19" s="20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6000000</v>
      </c>
      <c r="Y19" s="23">
        <v>12000000</v>
      </c>
    </row>
    <row r="20" spans="1:25" s="5" customFormat="1" ht="12.75">
      <c r="A20" s="17"/>
      <c r="B20" s="18"/>
      <c r="C20" s="18" t="s">
        <v>13</v>
      </c>
      <c r="D20" s="126"/>
      <c r="E20" s="20">
        <v>30000</v>
      </c>
      <c r="F20" s="21">
        <v>50000</v>
      </c>
      <c r="G20" s="21">
        <v>160000</v>
      </c>
      <c r="H20" s="21">
        <v>1250000</v>
      </c>
      <c r="I20" s="21">
        <v>2000000</v>
      </c>
      <c r="J20" s="21">
        <v>10000000</v>
      </c>
      <c r="K20" s="21">
        <v>24000000</v>
      </c>
      <c r="L20" s="23">
        <v>24000000</v>
      </c>
      <c r="M20" s="125"/>
      <c r="N20" s="17"/>
      <c r="O20" s="18"/>
      <c r="P20" s="18" t="s">
        <v>13</v>
      </c>
      <c r="Q20" s="126"/>
      <c r="R20" s="20">
        <v>30000</v>
      </c>
      <c r="S20" s="21">
        <v>50000</v>
      </c>
      <c r="T20" s="21">
        <v>160000</v>
      </c>
      <c r="U20" s="21">
        <v>1250000</v>
      </c>
      <c r="V20" s="21">
        <v>2000000</v>
      </c>
      <c r="W20" s="21">
        <v>10000000</v>
      </c>
      <c r="X20" s="21">
        <v>24000000</v>
      </c>
      <c r="Y20" s="23">
        <v>24000000</v>
      </c>
    </row>
    <row r="21" spans="1:25" s="5" customFormat="1" ht="12.75">
      <c r="A21" s="17"/>
      <c r="B21" s="18"/>
      <c r="C21" s="18" t="s">
        <v>58</v>
      </c>
      <c r="D21" s="126"/>
      <c r="E21" s="20">
        <v>30</v>
      </c>
      <c r="F21" s="21">
        <v>50</v>
      </c>
      <c r="G21" s="21">
        <v>100</v>
      </c>
      <c r="H21" s="21">
        <v>500</v>
      </c>
      <c r="I21" s="21">
        <v>500</v>
      </c>
      <c r="J21" s="21">
        <v>2500</v>
      </c>
      <c r="K21" s="21">
        <v>4000</v>
      </c>
      <c r="L21" s="23">
        <v>4000</v>
      </c>
      <c r="M21" s="125"/>
      <c r="N21" s="17"/>
      <c r="O21" s="18"/>
      <c r="P21" s="18" t="s">
        <v>58</v>
      </c>
      <c r="Q21" s="126"/>
      <c r="R21" s="20">
        <v>30</v>
      </c>
      <c r="S21" s="21">
        <v>50</v>
      </c>
      <c r="T21" s="21">
        <v>100</v>
      </c>
      <c r="U21" s="21">
        <v>500</v>
      </c>
      <c r="V21" s="21">
        <v>500</v>
      </c>
      <c r="W21" s="21">
        <v>2500</v>
      </c>
      <c r="X21" s="21">
        <v>4000</v>
      </c>
      <c r="Y21" s="23">
        <v>4000</v>
      </c>
    </row>
    <row r="22" spans="1:25" s="5" customFormat="1" ht="12.75">
      <c r="A22" s="17"/>
      <c r="B22" s="18"/>
      <c r="C22" s="18" t="s">
        <v>59</v>
      </c>
      <c r="D22" s="126"/>
      <c r="E22" s="20">
        <v>30</v>
      </c>
      <c r="F22" s="21">
        <v>50</v>
      </c>
      <c r="G22" s="21">
        <v>100</v>
      </c>
      <c r="H22" s="21">
        <v>500</v>
      </c>
      <c r="I22" s="21">
        <v>500</v>
      </c>
      <c r="J22" s="21">
        <v>2500</v>
      </c>
      <c r="K22" s="21">
        <v>4000</v>
      </c>
      <c r="L22" s="23">
        <v>4000</v>
      </c>
      <c r="M22" s="125"/>
      <c r="N22" s="17"/>
      <c r="O22" s="18"/>
      <c r="P22" s="18" t="s">
        <v>59</v>
      </c>
      <c r="Q22" s="126"/>
      <c r="R22" s="20">
        <v>30</v>
      </c>
      <c r="S22" s="21">
        <v>50</v>
      </c>
      <c r="T22" s="21">
        <v>100</v>
      </c>
      <c r="U22" s="21">
        <v>500</v>
      </c>
      <c r="V22" s="21">
        <v>500</v>
      </c>
      <c r="W22" s="21">
        <v>2500</v>
      </c>
      <c r="X22" s="21">
        <v>4000</v>
      </c>
      <c r="Y22" s="23">
        <v>4000</v>
      </c>
    </row>
    <row r="23" spans="1:25" s="5" customFormat="1" ht="12.75">
      <c r="A23" s="17"/>
      <c r="B23" s="18"/>
      <c r="C23" s="18" t="s">
        <v>60</v>
      </c>
      <c r="D23" s="126"/>
      <c r="E23" s="20">
        <v>30</v>
      </c>
      <c r="F23" s="21">
        <v>50</v>
      </c>
      <c r="G23" s="21">
        <v>100</v>
      </c>
      <c r="H23" s="21">
        <v>500</v>
      </c>
      <c r="I23" s="21">
        <v>500</v>
      </c>
      <c r="J23" s="21">
        <v>2500</v>
      </c>
      <c r="K23" s="21">
        <v>4000</v>
      </c>
      <c r="L23" s="23">
        <v>4000</v>
      </c>
      <c r="M23" s="125"/>
      <c r="N23" s="17"/>
      <c r="O23" s="18"/>
      <c r="P23" s="18" t="s">
        <v>60</v>
      </c>
      <c r="Q23" s="126"/>
      <c r="R23" s="20">
        <v>30</v>
      </c>
      <c r="S23" s="21">
        <v>50</v>
      </c>
      <c r="T23" s="21">
        <v>100</v>
      </c>
      <c r="U23" s="21">
        <v>500</v>
      </c>
      <c r="V23" s="21">
        <v>500</v>
      </c>
      <c r="W23" s="21">
        <v>2500</v>
      </c>
      <c r="X23" s="21">
        <v>4000</v>
      </c>
      <c r="Y23" s="23">
        <v>4000</v>
      </c>
    </row>
    <row r="24" spans="1:25" s="5" customFormat="1" ht="12.75">
      <c r="A24" s="1"/>
      <c r="B24" s="2"/>
      <c r="C24" s="2"/>
      <c r="D24" s="52"/>
      <c r="E24" s="127"/>
      <c r="F24" s="128"/>
      <c r="G24" s="128"/>
      <c r="H24" s="128"/>
      <c r="I24" s="128"/>
      <c r="J24" s="128"/>
      <c r="K24" s="128"/>
      <c r="L24" s="129"/>
      <c r="M24" s="130"/>
      <c r="N24" s="1"/>
      <c r="O24" s="2"/>
      <c r="P24" s="2"/>
      <c r="Q24" s="52"/>
      <c r="R24" s="127"/>
      <c r="S24" s="128"/>
      <c r="T24" s="128"/>
      <c r="U24" s="128"/>
      <c r="V24" s="128"/>
      <c r="W24" s="128"/>
      <c r="X24" s="128"/>
      <c r="Y24" s="129"/>
    </row>
    <row r="25" spans="1:25" s="5" customFormat="1" ht="12.75">
      <c r="A25" s="17"/>
      <c r="B25" s="18"/>
      <c r="C25" s="18" t="s">
        <v>61</v>
      </c>
      <c r="D25" s="126"/>
      <c r="E25" s="20">
        <v>1000</v>
      </c>
      <c r="F25" s="21">
        <v>1000</v>
      </c>
      <c r="G25" s="21">
        <v>1600</v>
      </c>
      <c r="H25" s="21">
        <v>2500</v>
      </c>
      <c r="I25" s="21">
        <v>4000</v>
      </c>
      <c r="J25" s="21">
        <v>4000</v>
      </c>
      <c r="K25" s="21">
        <v>6000</v>
      </c>
      <c r="L25" s="23">
        <v>6000</v>
      </c>
      <c r="M25" s="125"/>
      <c r="N25" s="17"/>
      <c r="O25" s="18"/>
      <c r="P25" s="18" t="s">
        <v>61</v>
      </c>
      <c r="Q25" s="126"/>
      <c r="R25" s="20">
        <v>1000</v>
      </c>
      <c r="S25" s="21">
        <v>1000</v>
      </c>
      <c r="T25" s="21">
        <v>1600</v>
      </c>
      <c r="U25" s="21">
        <v>2500</v>
      </c>
      <c r="V25" s="21">
        <v>4000</v>
      </c>
      <c r="W25" s="21">
        <v>4000</v>
      </c>
      <c r="X25" s="21">
        <v>6000</v>
      </c>
      <c r="Y25" s="23">
        <v>6000</v>
      </c>
    </row>
    <row r="26" spans="1:25" s="5" customFormat="1" ht="12.75">
      <c r="A26" s="17"/>
      <c r="B26" s="18"/>
      <c r="C26" s="18" t="s">
        <v>62</v>
      </c>
      <c r="D26" s="126"/>
      <c r="E26" s="20">
        <v>1000</v>
      </c>
      <c r="F26" s="21">
        <v>1000</v>
      </c>
      <c r="G26" s="21">
        <v>1600</v>
      </c>
      <c r="H26" s="21">
        <v>2500</v>
      </c>
      <c r="I26" s="21">
        <v>4000</v>
      </c>
      <c r="J26" s="21">
        <v>4000</v>
      </c>
      <c r="K26" s="21">
        <v>4500</v>
      </c>
      <c r="L26" s="23">
        <v>3000</v>
      </c>
      <c r="M26" s="125"/>
      <c r="N26" s="17"/>
      <c r="O26" s="18"/>
      <c r="P26" s="18" t="s">
        <v>62</v>
      </c>
      <c r="Q26" s="126"/>
      <c r="R26" s="20">
        <v>1000</v>
      </c>
      <c r="S26" s="21">
        <v>1000</v>
      </c>
      <c r="T26" s="21">
        <v>1600</v>
      </c>
      <c r="U26" s="21">
        <v>2500</v>
      </c>
      <c r="V26" s="21">
        <v>4000</v>
      </c>
      <c r="W26" s="21">
        <v>4000</v>
      </c>
      <c r="X26" s="21">
        <v>4500</v>
      </c>
      <c r="Y26" s="23">
        <v>3000</v>
      </c>
    </row>
    <row r="27" spans="1:25" s="5" customFormat="1" ht="12.75">
      <c r="A27" s="17"/>
      <c r="B27" s="18"/>
      <c r="C27" s="18" t="s">
        <v>63</v>
      </c>
      <c r="D27" s="126"/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1500</v>
      </c>
      <c r="L27" s="23">
        <v>3000</v>
      </c>
      <c r="M27" s="125"/>
      <c r="N27" s="17"/>
      <c r="O27" s="18"/>
      <c r="P27" s="18" t="s">
        <v>63</v>
      </c>
      <c r="Q27" s="126"/>
      <c r="R27" s="20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1500</v>
      </c>
      <c r="Y27" s="23">
        <v>3000</v>
      </c>
    </row>
    <row r="28" spans="1:25" s="5" customFormat="1" ht="12.75">
      <c r="A28" s="1"/>
      <c r="B28" s="2"/>
      <c r="C28" s="2"/>
      <c r="D28" s="52"/>
      <c r="E28" s="127"/>
      <c r="F28" s="128"/>
      <c r="G28" s="128"/>
      <c r="H28" s="128"/>
      <c r="I28" s="128"/>
      <c r="J28" s="128"/>
      <c r="K28" s="128"/>
      <c r="L28" s="129"/>
      <c r="M28" s="130"/>
      <c r="N28" s="1"/>
      <c r="O28" s="2"/>
      <c r="P28" s="2"/>
      <c r="Q28" s="52"/>
      <c r="R28" s="127"/>
      <c r="S28" s="128"/>
      <c r="T28" s="128"/>
      <c r="U28" s="128"/>
      <c r="V28" s="128"/>
      <c r="W28" s="128"/>
      <c r="X28" s="128"/>
      <c r="Y28" s="129"/>
    </row>
    <row r="29" spans="1:25" s="5" customFormat="1" ht="12.75">
      <c r="A29" s="17"/>
      <c r="B29" s="18"/>
      <c r="C29" s="18" t="s">
        <v>64</v>
      </c>
      <c r="D29" s="126"/>
      <c r="E29" s="131">
        <v>30</v>
      </c>
      <c r="F29" s="132">
        <v>50</v>
      </c>
      <c r="G29" s="132">
        <v>100</v>
      </c>
      <c r="H29" s="132">
        <v>500</v>
      </c>
      <c r="I29" s="132">
        <v>500</v>
      </c>
      <c r="J29" s="132">
        <v>2500</v>
      </c>
      <c r="K29" s="132">
        <v>4000</v>
      </c>
      <c r="L29" s="133">
        <v>4000</v>
      </c>
      <c r="M29" s="134"/>
      <c r="N29" s="17"/>
      <c r="O29" s="18"/>
      <c r="P29" s="18" t="s">
        <v>64</v>
      </c>
      <c r="Q29" s="126"/>
      <c r="R29" s="131">
        <v>30</v>
      </c>
      <c r="S29" s="132">
        <v>50</v>
      </c>
      <c r="T29" s="132">
        <v>100</v>
      </c>
      <c r="U29" s="132">
        <v>500</v>
      </c>
      <c r="V29" s="132">
        <v>500</v>
      </c>
      <c r="W29" s="132">
        <v>2500</v>
      </c>
      <c r="X29" s="132">
        <v>4000</v>
      </c>
      <c r="Y29" s="133">
        <v>4000</v>
      </c>
    </row>
    <row r="30" spans="1:25" s="5" customFormat="1" ht="12.75">
      <c r="A30" s="17"/>
      <c r="B30" s="18"/>
      <c r="C30" s="18" t="s">
        <v>65</v>
      </c>
      <c r="D30" s="126"/>
      <c r="E30" s="20">
        <v>30</v>
      </c>
      <c r="F30" s="21">
        <v>50</v>
      </c>
      <c r="G30" s="21">
        <v>100</v>
      </c>
      <c r="H30" s="21">
        <v>500</v>
      </c>
      <c r="I30" s="21">
        <v>500</v>
      </c>
      <c r="J30" s="21">
        <v>2500</v>
      </c>
      <c r="K30" s="21">
        <v>4000</v>
      </c>
      <c r="L30" s="23">
        <v>4000</v>
      </c>
      <c r="M30" s="125"/>
      <c r="N30" s="17"/>
      <c r="O30" s="18"/>
      <c r="P30" s="18" t="s">
        <v>65</v>
      </c>
      <c r="Q30" s="126"/>
      <c r="R30" s="20">
        <v>30</v>
      </c>
      <c r="S30" s="21">
        <v>50</v>
      </c>
      <c r="T30" s="21">
        <v>100</v>
      </c>
      <c r="U30" s="21">
        <v>500</v>
      </c>
      <c r="V30" s="21">
        <v>500</v>
      </c>
      <c r="W30" s="21">
        <v>2500</v>
      </c>
      <c r="X30" s="21">
        <v>4000</v>
      </c>
      <c r="Y30" s="23">
        <v>4000</v>
      </c>
    </row>
    <row r="31" spans="1:25" s="5" customFormat="1" ht="12.75">
      <c r="A31" s="17"/>
      <c r="B31" s="18"/>
      <c r="C31" s="18"/>
      <c r="D31" s="126"/>
      <c r="E31" s="20"/>
      <c r="F31" s="21"/>
      <c r="G31" s="21"/>
      <c r="H31" s="21"/>
      <c r="I31" s="21"/>
      <c r="J31" s="21"/>
      <c r="K31" s="21"/>
      <c r="L31" s="23"/>
      <c r="M31" s="125"/>
      <c r="N31" s="17"/>
      <c r="O31" s="18"/>
      <c r="P31" s="18"/>
      <c r="Q31" s="126"/>
      <c r="R31" s="20"/>
      <c r="S31" s="21"/>
      <c r="T31" s="21"/>
      <c r="U31" s="21"/>
      <c r="V31" s="21"/>
      <c r="W31" s="21"/>
      <c r="X31" s="21"/>
      <c r="Y31" s="23"/>
    </row>
    <row r="32" spans="1:25" s="5" customFormat="1" ht="12.75">
      <c r="A32" s="17"/>
      <c r="B32" s="18"/>
      <c r="C32" s="18" t="s">
        <v>66</v>
      </c>
      <c r="D32" s="126" t="s">
        <v>67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3">
        <v>0</v>
      </c>
      <c r="M32" s="125"/>
      <c r="N32" s="17"/>
      <c r="O32" s="18"/>
      <c r="P32" s="18" t="s">
        <v>66</v>
      </c>
      <c r="Q32" s="126" t="s">
        <v>67</v>
      </c>
      <c r="R32" s="20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3">
        <v>0</v>
      </c>
    </row>
    <row r="33" spans="1:25" s="5" customFormat="1" ht="12.75">
      <c r="A33" s="1"/>
      <c r="B33" s="2"/>
      <c r="C33" s="2"/>
      <c r="D33" s="52"/>
      <c r="E33" s="1"/>
      <c r="F33" s="2"/>
      <c r="G33" s="2"/>
      <c r="H33" s="2"/>
      <c r="I33" s="2"/>
      <c r="J33" s="2"/>
      <c r="K33" s="2"/>
      <c r="L33" s="4"/>
      <c r="N33" s="1"/>
      <c r="O33" s="2"/>
      <c r="P33" s="2"/>
      <c r="Q33" s="52"/>
      <c r="R33" s="1"/>
      <c r="S33" s="2"/>
      <c r="T33" s="2"/>
      <c r="U33" s="2"/>
      <c r="V33" s="2"/>
      <c r="W33" s="2"/>
      <c r="X33" s="2"/>
      <c r="Y33" s="4"/>
    </row>
    <row r="34" spans="1:25" s="5" customFormat="1" ht="8.25" customHeight="1">
      <c r="A34" s="1"/>
      <c r="B34" s="2"/>
      <c r="C34" s="2"/>
      <c r="D34" s="52"/>
      <c r="E34" s="1"/>
      <c r="F34" s="2"/>
      <c r="G34" s="2"/>
      <c r="H34" s="2"/>
      <c r="I34" s="2"/>
      <c r="J34" s="2"/>
      <c r="K34" s="2"/>
      <c r="L34" s="4"/>
      <c r="N34" s="1"/>
      <c r="O34" s="2"/>
      <c r="P34" s="2"/>
      <c r="Q34" s="52"/>
      <c r="R34" s="1"/>
      <c r="S34" s="2"/>
      <c r="T34" s="2"/>
      <c r="U34" s="2"/>
      <c r="V34" s="2"/>
      <c r="W34" s="2"/>
      <c r="X34" s="2"/>
      <c r="Y34" s="4"/>
    </row>
    <row r="35" spans="1:25" s="5" customFormat="1" ht="15.75">
      <c r="A35" s="14" t="s">
        <v>15</v>
      </c>
      <c r="B35" s="12" t="s">
        <v>16</v>
      </c>
      <c r="C35" s="12"/>
      <c r="D35" s="32"/>
      <c r="E35" s="1"/>
      <c r="F35" s="2"/>
      <c r="G35" s="2"/>
      <c r="H35" s="2"/>
      <c r="I35" s="2"/>
      <c r="J35" s="2"/>
      <c r="K35" s="2"/>
      <c r="L35" s="4"/>
      <c r="N35" s="14" t="s">
        <v>15</v>
      </c>
      <c r="O35" s="12" t="s">
        <v>16</v>
      </c>
      <c r="P35" s="12"/>
      <c r="Q35" s="32"/>
      <c r="R35" s="1"/>
      <c r="S35" s="2"/>
      <c r="T35" s="2"/>
      <c r="U35" s="2"/>
      <c r="V35" s="2"/>
      <c r="W35" s="2"/>
      <c r="X35" s="2"/>
      <c r="Y35" s="4"/>
    </row>
    <row r="36" spans="1:25" s="5" customFormat="1" ht="12.75">
      <c r="A36" s="1"/>
      <c r="B36" s="31" t="s">
        <v>17</v>
      </c>
      <c r="C36" s="31" t="s">
        <v>18</v>
      </c>
      <c r="D36" s="32"/>
      <c r="E36" s="1"/>
      <c r="F36" s="2"/>
      <c r="G36" s="2"/>
      <c r="H36" s="2"/>
      <c r="I36" s="2"/>
      <c r="J36" s="2"/>
      <c r="K36" s="2"/>
      <c r="L36" s="4"/>
      <c r="N36" s="1"/>
      <c r="O36" s="31" t="s">
        <v>17</v>
      </c>
      <c r="P36" s="31" t="s">
        <v>18</v>
      </c>
      <c r="Q36" s="32"/>
      <c r="R36" s="1"/>
      <c r="S36" s="2"/>
      <c r="T36" s="2"/>
      <c r="U36" s="2"/>
      <c r="V36" s="2"/>
      <c r="W36" s="2"/>
      <c r="X36" s="2"/>
      <c r="Y36" s="4"/>
    </row>
    <row r="37" spans="1:25" s="5" customFormat="1" ht="12.75">
      <c r="A37" s="1"/>
      <c r="B37" s="2"/>
      <c r="C37" s="31" t="s">
        <v>68</v>
      </c>
      <c r="D37" s="52"/>
      <c r="E37" s="1"/>
      <c r="F37" s="2"/>
      <c r="G37" s="2"/>
      <c r="H37" s="2"/>
      <c r="I37" s="2"/>
      <c r="J37" s="2"/>
      <c r="K37" s="2"/>
      <c r="L37" s="4"/>
      <c r="N37" s="1"/>
      <c r="O37" s="2"/>
      <c r="P37" s="31" t="s">
        <v>68</v>
      </c>
      <c r="Q37" s="52"/>
      <c r="R37" s="1"/>
      <c r="S37" s="2"/>
      <c r="T37" s="2"/>
      <c r="U37" s="2"/>
      <c r="V37" s="2"/>
      <c r="W37" s="2"/>
      <c r="X37" s="2"/>
      <c r="Y37" s="4"/>
    </row>
    <row r="38" spans="1:25" s="5" customFormat="1" ht="12.75">
      <c r="A38" s="1"/>
      <c r="B38" s="2"/>
      <c r="C38" s="60" t="s">
        <v>69</v>
      </c>
      <c r="D38" s="52"/>
      <c r="E38" s="1"/>
      <c r="F38" s="2"/>
      <c r="G38" s="2"/>
      <c r="H38" s="2"/>
      <c r="I38" s="2"/>
      <c r="J38" s="2"/>
      <c r="K38" s="2"/>
      <c r="L38" s="4"/>
      <c r="N38" s="1"/>
      <c r="O38" s="2"/>
      <c r="P38" s="60" t="s">
        <v>69</v>
      </c>
      <c r="Q38" s="52"/>
      <c r="R38" s="1"/>
      <c r="S38" s="2"/>
      <c r="T38" s="2"/>
      <c r="U38" s="2"/>
      <c r="V38" s="2"/>
      <c r="W38" s="2"/>
      <c r="X38" s="2"/>
      <c r="Y38" s="4"/>
    </row>
    <row r="39" spans="1:25" s="5" customFormat="1" ht="12.75">
      <c r="A39" s="1"/>
      <c r="B39" s="2"/>
      <c r="C39" s="135" t="s">
        <v>70</v>
      </c>
      <c r="D39" s="52"/>
      <c r="E39" s="1"/>
      <c r="F39" s="2"/>
      <c r="G39" s="2"/>
      <c r="H39" s="2"/>
      <c r="I39" s="2"/>
      <c r="J39" s="2"/>
      <c r="K39" s="2"/>
      <c r="L39" s="4"/>
      <c r="N39" s="1"/>
      <c r="O39" s="2"/>
      <c r="P39" s="135" t="s">
        <v>70</v>
      </c>
      <c r="Q39" s="52"/>
      <c r="R39" s="1"/>
      <c r="S39" s="2"/>
      <c r="T39" s="2"/>
      <c r="U39" s="2"/>
      <c r="V39" s="2"/>
      <c r="W39" s="2"/>
      <c r="X39" s="2"/>
      <c r="Y39" s="4"/>
    </row>
    <row r="40" spans="1:25" s="5" customFormat="1" ht="12.75">
      <c r="A40" s="1"/>
      <c r="B40" s="2"/>
      <c r="C40" s="135" t="s">
        <v>71</v>
      </c>
      <c r="D40" s="52"/>
      <c r="E40" s="1"/>
      <c r="F40" s="2"/>
      <c r="G40" s="2"/>
      <c r="H40" s="2"/>
      <c r="I40" s="2"/>
      <c r="J40" s="2"/>
      <c r="K40" s="2"/>
      <c r="L40" s="4"/>
      <c r="N40" s="1"/>
      <c r="O40" s="2"/>
      <c r="P40" s="135" t="s">
        <v>71</v>
      </c>
      <c r="Q40" s="52"/>
      <c r="R40" s="1"/>
      <c r="S40" s="2"/>
      <c r="T40" s="2"/>
      <c r="U40" s="2"/>
      <c r="V40" s="2"/>
      <c r="W40" s="2"/>
      <c r="X40" s="2"/>
      <c r="Y40" s="4"/>
    </row>
    <row r="41" spans="1:25" s="5" customFormat="1" ht="12.75">
      <c r="A41" s="1"/>
      <c r="B41" s="2"/>
      <c r="C41" s="60"/>
      <c r="D41" s="52"/>
      <c r="E41" s="1"/>
      <c r="F41" s="2"/>
      <c r="G41" s="2"/>
      <c r="H41" s="2"/>
      <c r="I41" s="2"/>
      <c r="J41" s="2"/>
      <c r="K41" s="2"/>
      <c r="L41" s="4"/>
      <c r="N41" s="1"/>
      <c r="O41" s="2"/>
      <c r="P41" s="60"/>
      <c r="Q41" s="52"/>
      <c r="R41" s="1"/>
      <c r="S41" s="2"/>
      <c r="T41" s="2"/>
      <c r="U41" s="2"/>
      <c r="V41" s="2"/>
      <c r="W41" s="2"/>
      <c r="X41" s="2"/>
      <c r="Y41" s="4"/>
    </row>
    <row r="42" spans="1:25" s="5" customFormat="1" ht="12.75">
      <c r="A42" s="1"/>
      <c r="B42" s="2"/>
      <c r="C42" s="34" t="s">
        <v>72</v>
      </c>
      <c r="D42" s="388">
        <f>+D43*12</f>
        <v>0</v>
      </c>
      <c r="E42" s="136"/>
      <c r="F42" s="137"/>
      <c r="G42" s="137"/>
      <c r="H42" s="137"/>
      <c r="I42" s="137"/>
      <c r="J42" s="137"/>
      <c r="K42" s="137"/>
      <c r="L42" s="138"/>
      <c r="M42" s="139"/>
      <c r="N42" s="1"/>
      <c r="O42" s="2"/>
      <c r="P42" s="34" t="s">
        <v>72</v>
      </c>
      <c r="Q42" s="388">
        <f>+Q43*12</f>
        <v>0</v>
      </c>
      <c r="R42" s="136"/>
      <c r="S42" s="137"/>
      <c r="T42" s="137"/>
      <c r="U42" s="137"/>
      <c r="V42" s="137"/>
      <c r="W42" s="137"/>
      <c r="X42" s="137"/>
      <c r="Y42" s="138"/>
    </row>
    <row r="43" spans="1:25" s="5" customFormat="1" ht="12.75">
      <c r="A43" s="1"/>
      <c r="B43" s="2"/>
      <c r="C43" s="34" t="s">
        <v>73</v>
      </c>
      <c r="D43" s="361">
        <v>0</v>
      </c>
      <c r="E43" s="136"/>
      <c r="F43" s="137"/>
      <c r="G43" s="137"/>
      <c r="H43" s="137"/>
      <c r="I43" s="137"/>
      <c r="J43" s="137"/>
      <c r="K43" s="137"/>
      <c r="L43" s="138"/>
      <c r="M43" s="139"/>
      <c r="N43" s="1"/>
      <c r="O43" s="2"/>
      <c r="P43" s="34" t="s">
        <v>73</v>
      </c>
      <c r="Q43" s="361">
        <v>0</v>
      </c>
      <c r="R43" s="136"/>
      <c r="S43" s="137"/>
      <c r="T43" s="137"/>
      <c r="U43" s="137"/>
      <c r="V43" s="137"/>
      <c r="W43" s="137"/>
      <c r="X43" s="137"/>
      <c r="Y43" s="138"/>
    </row>
    <row r="44" spans="1:25" s="5" customFormat="1" ht="12.75">
      <c r="A44" s="1"/>
      <c r="B44" s="2"/>
      <c r="C44" s="34" t="s">
        <v>74</v>
      </c>
      <c r="D44" s="361"/>
      <c r="E44" s="136"/>
      <c r="F44" s="137"/>
      <c r="G44" s="137"/>
      <c r="H44" s="137"/>
      <c r="I44" s="137"/>
      <c r="J44" s="137"/>
      <c r="K44" s="137"/>
      <c r="L44" s="138"/>
      <c r="M44" s="139"/>
      <c r="N44" s="1"/>
      <c r="O44" s="2"/>
      <c r="P44" s="34" t="s">
        <v>74</v>
      </c>
      <c r="Q44" s="361"/>
      <c r="R44" s="136"/>
      <c r="S44" s="137"/>
      <c r="T44" s="137"/>
      <c r="U44" s="137"/>
      <c r="V44" s="137"/>
      <c r="W44" s="137"/>
      <c r="X44" s="137"/>
      <c r="Y44" s="138"/>
    </row>
    <row r="45" spans="1:25" s="5" customFormat="1" ht="12.75">
      <c r="A45" s="1"/>
      <c r="B45" s="2"/>
      <c r="C45" s="34" t="s">
        <v>75</v>
      </c>
      <c r="D45" s="361">
        <v>0</v>
      </c>
      <c r="E45" s="136"/>
      <c r="F45" s="137"/>
      <c r="G45" s="137"/>
      <c r="H45" s="137"/>
      <c r="I45" s="137"/>
      <c r="J45" s="137"/>
      <c r="K45" s="137"/>
      <c r="L45" s="138"/>
      <c r="M45" s="139"/>
      <c r="N45" s="1"/>
      <c r="O45" s="2"/>
      <c r="P45" s="34" t="s">
        <v>75</v>
      </c>
      <c r="Q45" s="361">
        <v>0</v>
      </c>
      <c r="R45" s="136"/>
      <c r="S45" s="137"/>
      <c r="T45" s="137"/>
      <c r="U45" s="137"/>
      <c r="V45" s="137"/>
      <c r="W45" s="137"/>
      <c r="X45" s="137"/>
      <c r="Y45" s="138"/>
    </row>
    <row r="46" spans="1:25" s="5" customFormat="1" ht="12.75">
      <c r="A46" s="1"/>
      <c r="B46" s="2"/>
      <c r="C46" s="34" t="s">
        <v>76</v>
      </c>
      <c r="D46" s="361">
        <v>0</v>
      </c>
      <c r="E46" s="136"/>
      <c r="F46" s="137"/>
      <c r="G46" s="137"/>
      <c r="H46" s="137"/>
      <c r="I46" s="137"/>
      <c r="J46" s="137"/>
      <c r="K46" s="137"/>
      <c r="L46" s="138"/>
      <c r="M46" s="139"/>
      <c r="N46" s="1"/>
      <c r="O46" s="2"/>
      <c r="P46" s="34" t="s">
        <v>76</v>
      </c>
      <c r="Q46" s="361">
        <v>0</v>
      </c>
      <c r="R46" s="136"/>
      <c r="S46" s="137"/>
      <c r="T46" s="137"/>
      <c r="U46" s="137"/>
      <c r="V46" s="137"/>
      <c r="W46" s="137"/>
      <c r="X46" s="137"/>
      <c r="Y46" s="138"/>
    </row>
    <row r="47" spans="1:25" s="5" customFormat="1" ht="12.75">
      <c r="A47" s="1"/>
      <c r="B47" s="2"/>
      <c r="C47" s="34"/>
      <c r="D47" s="52"/>
      <c r="E47" s="140"/>
      <c r="F47" s="141"/>
      <c r="G47" s="141"/>
      <c r="H47" s="141"/>
      <c r="I47" s="141"/>
      <c r="J47" s="141"/>
      <c r="K47" s="141"/>
      <c r="L47" s="142"/>
      <c r="M47" s="143"/>
      <c r="N47" s="1"/>
      <c r="O47" s="2"/>
      <c r="P47" s="34"/>
      <c r="Q47" s="52"/>
      <c r="R47" s="140"/>
      <c r="S47" s="141"/>
      <c r="T47" s="141"/>
      <c r="U47" s="141"/>
      <c r="V47" s="141"/>
      <c r="W47" s="141"/>
      <c r="X47" s="141"/>
      <c r="Y47" s="142"/>
    </row>
    <row r="48" spans="1:25" s="5" customFormat="1" ht="12.75">
      <c r="A48" s="1"/>
      <c r="B48" s="2"/>
      <c r="C48" s="34" t="s">
        <v>77</v>
      </c>
      <c r="D48" s="361">
        <v>0</v>
      </c>
      <c r="E48" s="140"/>
      <c r="F48" s="141"/>
      <c r="G48" s="141"/>
      <c r="H48" s="141"/>
      <c r="I48" s="141"/>
      <c r="J48" s="141"/>
      <c r="K48" s="141"/>
      <c r="L48" s="142"/>
      <c r="M48" s="143"/>
      <c r="N48" s="1"/>
      <c r="O48" s="2"/>
      <c r="P48" s="34" t="s">
        <v>77</v>
      </c>
      <c r="Q48" s="361">
        <v>0</v>
      </c>
      <c r="R48" s="140"/>
      <c r="S48" s="141"/>
      <c r="T48" s="141"/>
      <c r="U48" s="141"/>
      <c r="V48" s="141"/>
      <c r="W48" s="141"/>
      <c r="X48" s="141"/>
      <c r="Y48" s="142"/>
    </row>
    <row r="49" spans="1:25" s="5" customFormat="1" ht="12.75">
      <c r="A49" s="1"/>
      <c r="B49" s="2"/>
      <c r="C49" s="34"/>
      <c r="D49" s="52"/>
      <c r="E49" s="1"/>
      <c r="F49" s="2"/>
      <c r="G49" s="2"/>
      <c r="H49" s="2"/>
      <c r="I49" s="2"/>
      <c r="J49" s="2"/>
      <c r="K49" s="2"/>
      <c r="L49" s="4"/>
      <c r="N49" s="1"/>
      <c r="O49" s="2"/>
      <c r="P49" s="34"/>
      <c r="Q49" s="52"/>
      <c r="R49" s="1"/>
      <c r="S49" s="2"/>
      <c r="T49" s="2"/>
      <c r="U49" s="2"/>
      <c r="V49" s="2"/>
      <c r="W49" s="2"/>
      <c r="X49" s="2"/>
      <c r="Y49" s="4"/>
    </row>
    <row r="50" spans="1:25" s="5" customFormat="1" ht="12.75">
      <c r="A50" s="1"/>
      <c r="B50" s="2"/>
      <c r="C50" s="33" t="s">
        <v>78</v>
      </c>
      <c r="D50" s="52" t="s">
        <v>79</v>
      </c>
      <c r="E50" s="17">
        <f>+E22</f>
        <v>30</v>
      </c>
      <c r="F50" s="18">
        <f aca="true" t="shared" si="0" ref="F50:L50">+F22</f>
        <v>50</v>
      </c>
      <c r="G50" s="18">
        <f t="shared" si="0"/>
        <v>100</v>
      </c>
      <c r="H50" s="18">
        <f t="shared" si="0"/>
        <v>500</v>
      </c>
      <c r="I50" s="18">
        <f t="shared" si="0"/>
        <v>500</v>
      </c>
      <c r="J50" s="18">
        <f t="shared" si="0"/>
        <v>2500</v>
      </c>
      <c r="K50" s="18">
        <f t="shared" si="0"/>
        <v>4000</v>
      </c>
      <c r="L50" s="35">
        <f t="shared" si="0"/>
        <v>4000</v>
      </c>
      <c r="M50" s="24"/>
      <c r="N50" s="1"/>
      <c r="O50" s="2"/>
      <c r="P50" s="33" t="s">
        <v>78</v>
      </c>
      <c r="Q50" s="52" t="s">
        <v>79</v>
      </c>
      <c r="R50" s="17">
        <f aca="true" t="shared" si="1" ref="R50:Y50">+R22</f>
        <v>30</v>
      </c>
      <c r="S50" s="18">
        <f t="shared" si="1"/>
        <v>50</v>
      </c>
      <c r="T50" s="18">
        <f t="shared" si="1"/>
        <v>100</v>
      </c>
      <c r="U50" s="18">
        <f t="shared" si="1"/>
        <v>500</v>
      </c>
      <c r="V50" s="18">
        <f t="shared" si="1"/>
        <v>500</v>
      </c>
      <c r="W50" s="18">
        <f t="shared" si="1"/>
        <v>2500</v>
      </c>
      <c r="X50" s="18">
        <f t="shared" si="1"/>
        <v>4000</v>
      </c>
      <c r="Y50" s="35">
        <f t="shared" si="1"/>
        <v>4000</v>
      </c>
    </row>
    <row r="51" spans="1:25" s="5" customFormat="1" ht="12.75">
      <c r="A51" s="1"/>
      <c r="B51" s="2"/>
      <c r="C51" s="33"/>
      <c r="D51" s="52" t="s">
        <v>80</v>
      </c>
      <c r="E51" s="17">
        <f>+E23</f>
        <v>30</v>
      </c>
      <c r="F51" s="18">
        <f aca="true" t="shared" si="2" ref="F51:L51">+F23</f>
        <v>50</v>
      </c>
      <c r="G51" s="18">
        <f t="shared" si="2"/>
        <v>100</v>
      </c>
      <c r="H51" s="18">
        <f t="shared" si="2"/>
        <v>500</v>
      </c>
      <c r="I51" s="18">
        <f t="shared" si="2"/>
        <v>500</v>
      </c>
      <c r="J51" s="18">
        <f t="shared" si="2"/>
        <v>2500</v>
      </c>
      <c r="K51" s="18">
        <f t="shared" si="2"/>
        <v>4000</v>
      </c>
      <c r="L51" s="35">
        <f t="shared" si="2"/>
        <v>4000</v>
      </c>
      <c r="M51" s="24"/>
      <c r="N51" s="1"/>
      <c r="O51" s="2"/>
      <c r="P51" s="33"/>
      <c r="Q51" s="52" t="s">
        <v>80</v>
      </c>
      <c r="R51" s="17">
        <f aca="true" t="shared" si="3" ref="R51:Y51">+R23</f>
        <v>30</v>
      </c>
      <c r="S51" s="18">
        <f t="shared" si="3"/>
        <v>50</v>
      </c>
      <c r="T51" s="18">
        <f t="shared" si="3"/>
        <v>100</v>
      </c>
      <c r="U51" s="18">
        <f t="shared" si="3"/>
        <v>500</v>
      </c>
      <c r="V51" s="18">
        <f t="shared" si="3"/>
        <v>500</v>
      </c>
      <c r="W51" s="18">
        <f t="shared" si="3"/>
        <v>2500</v>
      </c>
      <c r="X51" s="18">
        <f t="shared" si="3"/>
        <v>4000</v>
      </c>
      <c r="Y51" s="35">
        <f t="shared" si="3"/>
        <v>4000</v>
      </c>
    </row>
    <row r="52" spans="1:25" s="5" customFormat="1" ht="12.75">
      <c r="A52" s="1"/>
      <c r="B52" s="2"/>
      <c r="C52" s="34"/>
      <c r="D52" s="126" t="s">
        <v>81</v>
      </c>
      <c r="E52" s="17">
        <f>+E21</f>
        <v>30</v>
      </c>
      <c r="F52" s="18">
        <f aca="true" t="shared" si="4" ref="F52:L52">+F21</f>
        <v>50</v>
      </c>
      <c r="G52" s="18">
        <f t="shared" si="4"/>
        <v>100</v>
      </c>
      <c r="H52" s="18">
        <f t="shared" si="4"/>
        <v>500</v>
      </c>
      <c r="I52" s="18">
        <f t="shared" si="4"/>
        <v>500</v>
      </c>
      <c r="J52" s="18">
        <f t="shared" si="4"/>
        <v>2500</v>
      </c>
      <c r="K52" s="18">
        <f t="shared" si="4"/>
        <v>4000</v>
      </c>
      <c r="L52" s="35">
        <f t="shared" si="4"/>
        <v>4000</v>
      </c>
      <c r="M52" s="24"/>
      <c r="N52" s="1"/>
      <c r="O52" s="2"/>
      <c r="P52" s="34"/>
      <c r="Q52" s="126" t="s">
        <v>81</v>
      </c>
      <c r="R52" s="17">
        <f aca="true" t="shared" si="5" ref="R52:Y52">+R21</f>
        <v>30</v>
      </c>
      <c r="S52" s="18">
        <f t="shared" si="5"/>
        <v>50</v>
      </c>
      <c r="T52" s="18">
        <f t="shared" si="5"/>
        <v>100</v>
      </c>
      <c r="U52" s="18">
        <f t="shared" si="5"/>
        <v>500</v>
      </c>
      <c r="V52" s="18">
        <f t="shared" si="5"/>
        <v>500</v>
      </c>
      <c r="W52" s="18">
        <f t="shared" si="5"/>
        <v>2500</v>
      </c>
      <c r="X52" s="18">
        <f t="shared" si="5"/>
        <v>4000</v>
      </c>
      <c r="Y52" s="35">
        <f t="shared" si="5"/>
        <v>4000</v>
      </c>
    </row>
    <row r="53" spans="1:25" s="5" customFormat="1" ht="12.75">
      <c r="A53" s="1"/>
      <c r="B53" s="2"/>
      <c r="C53" s="34"/>
      <c r="D53" s="52" t="s">
        <v>82</v>
      </c>
      <c r="E53" s="144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6">
        <v>0</v>
      </c>
      <c r="M53" s="147"/>
      <c r="N53" s="1"/>
      <c r="O53" s="2"/>
      <c r="P53" s="34"/>
      <c r="Q53" s="52" t="s">
        <v>82</v>
      </c>
      <c r="R53" s="144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6">
        <v>0</v>
      </c>
    </row>
    <row r="54" spans="1:25" s="5" customFormat="1" ht="12.75">
      <c r="A54" s="1"/>
      <c r="B54" s="2"/>
      <c r="C54" s="34"/>
      <c r="D54" s="52" t="s">
        <v>83</v>
      </c>
      <c r="E54" s="57">
        <f>+E53*E50</f>
        <v>0</v>
      </c>
      <c r="F54" s="58">
        <f aca="true" t="shared" si="6" ref="F54:L54">+F53*F50</f>
        <v>0</v>
      </c>
      <c r="G54" s="58">
        <f t="shared" si="6"/>
        <v>0</v>
      </c>
      <c r="H54" s="58">
        <f t="shared" si="6"/>
        <v>0</v>
      </c>
      <c r="I54" s="58">
        <f t="shared" si="6"/>
        <v>0</v>
      </c>
      <c r="J54" s="58">
        <f t="shared" si="6"/>
        <v>0</v>
      </c>
      <c r="K54" s="58">
        <f t="shared" si="6"/>
        <v>0</v>
      </c>
      <c r="L54" s="59">
        <f t="shared" si="6"/>
        <v>0</v>
      </c>
      <c r="M54" s="147"/>
      <c r="N54" s="1"/>
      <c r="O54" s="2"/>
      <c r="P54" s="34"/>
      <c r="Q54" s="52" t="s">
        <v>83</v>
      </c>
      <c r="R54" s="57">
        <f>+R53*R50</f>
        <v>0</v>
      </c>
      <c r="S54" s="58">
        <f aca="true" t="shared" si="7" ref="S54:Y54">+S53*S50</f>
        <v>0</v>
      </c>
      <c r="T54" s="58">
        <f t="shared" si="7"/>
        <v>0</v>
      </c>
      <c r="U54" s="58">
        <f t="shared" si="7"/>
        <v>0</v>
      </c>
      <c r="V54" s="58">
        <f t="shared" si="7"/>
        <v>0</v>
      </c>
      <c r="W54" s="58">
        <f t="shared" si="7"/>
        <v>0</v>
      </c>
      <c r="X54" s="58">
        <f t="shared" si="7"/>
        <v>0</v>
      </c>
      <c r="Y54" s="59">
        <f t="shared" si="7"/>
        <v>0</v>
      </c>
    </row>
    <row r="55" spans="1:25" s="5" customFormat="1" ht="12.75">
      <c r="A55" s="36"/>
      <c r="B55" s="37"/>
      <c r="C55" s="37"/>
      <c r="D55" s="38" t="s">
        <v>84</v>
      </c>
      <c r="E55" s="148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50">
        <v>0</v>
      </c>
      <c r="M55" s="151"/>
      <c r="N55" s="36"/>
      <c r="O55" s="37"/>
      <c r="P55" s="37"/>
      <c r="Q55" s="38" t="s">
        <v>84</v>
      </c>
      <c r="R55" s="148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50">
        <v>0</v>
      </c>
    </row>
    <row r="56" spans="1:25" s="5" customFormat="1" ht="12.75">
      <c r="A56" s="1"/>
      <c r="B56" s="2"/>
      <c r="C56" s="34"/>
      <c r="D56" s="52"/>
      <c r="E56" s="152"/>
      <c r="F56" s="153"/>
      <c r="G56" s="153"/>
      <c r="H56" s="153"/>
      <c r="I56" s="153"/>
      <c r="J56" s="153"/>
      <c r="K56" s="153"/>
      <c r="L56" s="154"/>
      <c r="M56" s="155"/>
      <c r="N56" s="1"/>
      <c r="O56" s="2"/>
      <c r="P56" s="34"/>
      <c r="Q56" s="52"/>
      <c r="R56" s="152"/>
      <c r="S56" s="153"/>
      <c r="T56" s="153"/>
      <c r="U56" s="153"/>
      <c r="V56" s="153"/>
      <c r="W56" s="153"/>
      <c r="X56" s="153"/>
      <c r="Y56" s="154"/>
    </row>
    <row r="57" spans="1:25" s="5" customFormat="1" ht="12.75">
      <c r="A57" s="1"/>
      <c r="B57" s="2"/>
      <c r="C57" s="33" t="s">
        <v>85</v>
      </c>
      <c r="D57" s="52"/>
      <c r="E57" s="1"/>
      <c r="F57" s="2"/>
      <c r="G57" s="2"/>
      <c r="H57" s="2"/>
      <c r="I57" s="2"/>
      <c r="J57" s="2"/>
      <c r="K57" s="2"/>
      <c r="L57" s="4"/>
      <c r="N57" s="1"/>
      <c r="O57" s="2"/>
      <c r="P57" s="33" t="s">
        <v>85</v>
      </c>
      <c r="Q57" s="52"/>
      <c r="R57" s="1"/>
      <c r="S57" s="2"/>
      <c r="T57" s="2"/>
      <c r="U57" s="2"/>
      <c r="V57" s="2"/>
      <c r="W57" s="2"/>
      <c r="X57" s="2"/>
      <c r="Y57" s="4"/>
    </row>
    <row r="58" spans="1:25" s="5" customFormat="1" ht="12.75">
      <c r="A58" s="1"/>
      <c r="B58" s="2"/>
      <c r="C58" s="34"/>
      <c r="D58" s="52" t="s">
        <v>86</v>
      </c>
      <c r="E58" s="17">
        <f>+E16</f>
        <v>30000</v>
      </c>
      <c r="F58" s="18">
        <f aca="true" t="shared" si="8" ref="F58:L58">+F16</f>
        <v>50000</v>
      </c>
      <c r="G58" s="18">
        <f t="shared" si="8"/>
        <v>160000</v>
      </c>
      <c r="H58" s="18">
        <f t="shared" si="8"/>
        <v>1250000</v>
      </c>
      <c r="I58" s="18">
        <f t="shared" si="8"/>
        <v>2000000</v>
      </c>
      <c r="J58" s="18">
        <f t="shared" si="8"/>
        <v>10000000</v>
      </c>
      <c r="K58" s="18">
        <f t="shared" si="8"/>
        <v>18000000</v>
      </c>
      <c r="L58" s="35">
        <f t="shared" si="8"/>
        <v>12000000</v>
      </c>
      <c r="M58" s="24"/>
      <c r="N58" s="1"/>
      <c r="O58" s="2"/>
      <c r="P58" s="34"/>
      <c r="Q58" s="52" t="s">
        <v>86</v>
      </c>
      <c r="R58" s="17">
        <f aca="true" t="shared" si="9" ref="R58:Y58">+R16</f>
        <v>30000</v>
      </c>
      <c r="S58" s="18">
        <f t="shared" si="9"/>
        <v>50000</v>
      </c>
      <c r="T58" s="18">
        <f t="shared" si="9"/>
        <v>160000</v>
      </c>
      <c r="U58" s="18">
        <f t="shared" si="9"/>
        <v>1250000</v>
      </c>
      <c r="V58" s="18">
        <f t="shared" si="9"/>
        <v>2000000</v>
      </c>
      <c r="W58" s="18">
        <f t="shared" si="9"/>
        <v>10000000</v>
      </c>
      <c r="X58" s="18">
        <f t="shared" si="9"/>
        <v>18000000</v>
      </c>
      <c r="Y58" s="35">
        <f t="shared" si="9"/>
        <v>12000000</v>
      </c>
    </row>
    <row r="59" spans="1:25" s="5" customFormat="1" ht="12.75">
      <c r="A59" s="36"/>
      <c r="B59" s="37"/>
      <c r="C59" s="37"/>
      <c r="D59" s="38" t="s">
        <v>87</v>
      </c>
      <c r="E59" s="39">
        <f>+E58*$D$45</f>
        <v>0</v>
      </c>
      <c r="F59" s="40">
        <f aca="true" t="shared" si="10" ref="F59:L59">+F58*$D$45</f>
        <v>0</v>
      </c>
      <c r="G59" s="40">
        <f t="shared" si="10"/>
        <v>0</v>
      </c>
      <c r="H59" s="40">
        <f t="shared" si="10"/>
        <v>0</v>
      </c>
      <c r="I59" s="40">
        <f t="shared" si="10"/>
        <v>0</v>
      </c>
      <c r="J59" s="40">
        <f t="shared" si="10"/>
        <v>0</v>
      </c>
      <c r="K59" s="40">
        <f t="shared" si="10"/>
        <v>0</v>
      </c>
      <c r="L59" s="41">
        <f t="shared" si="10"/>
        <v>0</v>
      </c>
      <c r="M59" s="151"/>
      <c r="N59" s="36"/>
      <c r="O59" s="37"/>
      <c r="P59" s="37"/>
      <c r="Q59" s="38" t="s">
        <v>87</v>
      </c>
      <c r="R59" s="39">
        <f>+R58*$Q$45</f>
        <v>0</v>
      </c>
      <c r="S59" s="40">
        <f aca="true" t="shared" si="11" ref="S59:Y59">+S58*$Q$45</f>
        <v>0</v>
      </c>
      <c r="T59" s="40">
        <f t="shared" si="11"/>
        <v>0</v>
      </c>
      <c r="U59" s="40">
        <f t="shared" si="11"/>
        <v>0</v>
      </c>
      <c r="V59" s="40">
        <f t="shared" si="11"/>
        <v>0</v>
      </c>
      <c r="W59" s="40">
        <f t="shared" si="11"/>
        <v>0</v>
      </c>
      <c r="X59" s="40">
        <f t="shared" si="11"/>
        <v>0</v>
      </c>
      <c r="Y59" s="41">
        <f t="shared" si="11"/>
        <v>0</v>
      </c>
    </row>
    <row r="60" spans="1:25" s="5" customFormat="1" ht="12.75">
      <c r="A60" s="1"/>
      <c r="B60" s="2"/>
      <c r="C60" s="34"/>
      <c r="D60" s="52"/>
      <c r="E60" s="152"/>
      <c r="F60" s="153"/>
      <c r="G60" s="153"/>
      <c r="H60" s="153"/>
      <c r="I60" s="153"/>
      <c r="J60" s="153"/>
      <c r="K60" s="153"/>
      <c r="L60" s="154"/>
      <c r="M60" s="155"/>
      <c r="N60" s="1"/>
      <c r="O60" s="2"/>
      <c r="P60" s="34"/>
      <c r="Q60" s="52"/>
      <c r="R60" s="152"/>
      <c r="S60" s="153"/>
      <c r="T60" s="153"/>
      <c r="U60" s="153"/>
      <c r="V60" s="153"/>
      <c r="W60" s="153"/>
      <c r="X60" s="153"/>
      <c r="Y60" s="154"/>
    </row>
    <row r="61" spans="1:25" s="5" customFormat="1" ht="12.75">
      <c r="A61" s="1"/>
      <c r="B61" s="2"/>
      <c r="C61" s="33" t="s">
        <v>88</v>
      </c>
      <c r="D61" s="52"/>
      <c r="E61" s="152"/>
      <c r="F61" s="153"/>
      <c r="G61" s="153"/>
      <c r="H61" s="153"/>
      <c r="I61" s="153"/>
      <c r="J61" s="153"/>
      <c r="K61" s="153"/>
      <c r="L61" s="154"/>
      <c r="M61" s="155"/>
      <c r="N61" s="1"/>
      <c r="O61" s="2"/>
      <c r="P61" s="33" t="s">
        <v>88</v>
      </c>
      <c r="Q61" s="52"/>
      <c r="R61" s="152"/>
      <c r="S61" s="153"/>
      <c r="T61" s="153"/>
      <c r="U61" s="153"/>
      <c r="V61" s="153"/>
      <c r="W61" s="153"/>
      <c r="X61" s="153"/>
      <c r="Y61" s="154"/>
    </row>
    <row r="62" spans="1:25" s="5" customFormat="1" ht="12.75">
      <c r="A62" s="1"/>
      <c r="B62" s="2"/>
      <c r="C62" s="33"/>
      <c r="D62" s="52" t="s">
        <v>78</v>
      </c>
      <c r="E62" s="57">
        <f>+E55</f>
        <v>0</v>
      </c>
      <c r="F62" s="58">
        <f aca="true" t="shared" si="12" ref="F62:L62">+F55</f>
        <v>0</v>
      </c>
      <c r="G62" s="58">
        <f t="shared" si="12"/>
        <v>0</v>
      </c>
      <c r="H62" s="58">
        <f t="shared" si="12"/>
        <v>0</v>
      </c>
      <c r="I62" s="58">
        <f t="shared" si="12"/>
        <v>0</v>
      </c>
      <c r="J62" s="58">
        <f t="shared" si="12"/>
        <v>0</v>
      </c>
      <c r="K62" s="58">
        <f t="shared" si="12"/>
        <v>0</v>
      </c>
      <c r="L62" s="59">
        <f t="shared" si="12"/>
        <v>0</v>
      </c>
      <c r="M62" s="156"/>
      <c r="N62" s="1"/>
      <c r="O62" s="2"/>
      <c r="P62" s="33"/>
      <c r="Q62" s="52" t="s">
        <v>78</v>
      </c>
      <c r="R62" s="57">
        <f>+R55</f>
        <v>0</v>
      </c>
      <c r="S62" s="58">
        <f aca="true" t="shared" si="13" ref="S62:Y62">+S55</f>
        <v>0</v>
      </c>
      <c r="T62" s="58">
        <f t="shared" si="13"/>
        <v>0</v>
      </c>
      <c r="U62" s="58">
        <f t="shared" si="13"/>
        <v>0</v>
      </c>
      <c r="V62" s="58">
        <f t="shared" si="13"/>
        <v>0</v>
      </c>
      <c r="W62" s="58">
        <f t="shared" si="13"/>
        <v>0</v>
      </c>
      <c r="X62" s="58">
        <f t="shared" si="13"/>
        <v>0</v>
      </c>
      <c r="Y62" s="59">
        <f t="shared" si="13"/>
        <v>0</v>
      </c>
    </row>
    <row r="63" spans="1:25" s="5" customFormat="1" ht="12.75">
      <c r="A63" s="1"/>
      <c r="B63" s="2"/>
      <c r="C63" s="34"/>
      <c r="D63" s="52" t="s">
        <v>85</v>
      </c>
      <c r="E63" s="57">
        <f>+E59</f>
        <v>0</v>
      </c>
      <c r="F63" s="58">
        <f aca="true" t="shared" si="14" ref="F63:L63">+F59</f>
        <v>0</v>
      </c>
      <c r="G63" s="58">
        <f t="shared" si="14"/>
        <v>0</v>
      </c>
      <c r="H63" s="58">
        <f t="shared" si="14"/>
        <v>0</v>
      </c>
      <c r="I63" s="58">
        <f t="shared" si="14"/>
        <v>0</v>
      </c>
      <c r="J63" s="58">
        <f t="shared" si="14"/>
        <v>0</v>
      </c>
      <c r="K63" s="58">
        <f t="shared" si="14"/>
        <v>0</v>
      </c>
      <c r="L63" s="59">
        <f t="shared" si="14"/>
        <v>0</v>
      </c>
      <c r="M63" s="156"/>
      <c r="N63" s="1"/>
      <c r="O63" s="2"/>
      <c r="P63" s="34"/>
      <c r="Q63" s="52" t="s">
        <v>85</v>
      </c>
      <c r="R63" s="57">
        <f>+R59</f>
        <v>0</v>
      </c>
      <c r="S63" s="58">
        <f aca="true" t="shared" si="15" ref="S63:Y63">+S59</f>
        <v>0</v>
      </c>
      <c r="T63" s="58">
        <f t="shared" si="15"/>
        <v>0</v>
      </c>
      <c r="U63" s="58">
        <f t="shared" si="15"/>
        <v>0</v>
      </c>
      <c r="V63" s="58">
        <f t="shared" si="15"/>
        <v>0</v>
      </c>
      <c r="W63" s="58">
        <f t="shared" si="15"/>
        <v>0</v>
      </c>
      <c r="X63" s="58">
        <f t="shared" si="15"/>
        <v>0</v>
      </c>
      <c r="Y63" s="59">
        <f t="shared" si="15"/>
        <v>0</v>
      </c>
    </row>
    <row r="64" spans="1:25" s="5" customFormat="1" ht="12.75">
      <c r="A64" s="1"/>
      <c r="B64" s="2"/>
      <c r="C64" s="34"/>
      <c r="D64" s="52" t="s">
        <v>89</v>
      </c>
      <c r="E64" s="57">
        <f>+E62+E63</f>
        <v>0</v>
      </c>
      <c r="F64" s="58">
        <f aca="true" t="shared" si="16" ref="F64:L64">+F62+F63</f>
        <v>0</v>
      </c>
      <c r="G64" s="58">
        <f t="shared" si="16"/>
        <v>0</v>
      </c>
      <c r="H64" s="58">
        <f t="shared" si="16"/>
        <v>0</v>
      </c>
      <c r="I64" s="58">
        <f t="shared" si="16"/>
        <v>0</v>
      </c>
      <c r="J64" s="58">
        <f t="shared" si="16"/>
        <v>0</v>
      </c>
      <c r="K64" s="58">
        <f t="shared" si="16"/>
        <v>0</v>
      </c>
      <c r="L64" s="59">
        <f t="shared" si="16"/>
        <v>0</v>
      </c>
      <c r="M64" s="156"/>
      <c r="N64" s="1"/>
      <c r="O64" s="2"/>
      <c r="P64" s="34"/>
      <c r="Q64" s="52" t="s">
        <v>89</v>
      </c>
      <c r="R64" s="57">
        <f>+R62+R63</f>
        <v>0</v>
      </c>
      <c r="S64" s="58">
        <f aca="true" t="shared" si="17" ref="S64:Y64">+S62+S63</f>
        <v>0</v>
      </c>
      <c r="T64" s="58">
        <f t="shared" si="17"/>
        <v>0</v>
      </c>
      <c r="U64" s="58">
        <f t="shared" si="17"/>
        <v>0</v>
      </c>
      <c r="V64" s="58">
        <f t="shared" si="17"/>
        <v>0</v>
      </c>
      <c r="W64" s="58">
        <f t="shared" si="17"/>
        <v>0</v>
      </c>
      <c r="X64" s="58">
        <f t="shared" si="17"/>
        <v>0</v>
      </c>
      <c r="Y64" s="59">
        <f t="shared" si="17"/>
        <v>0</v>
      </c>
    </row>
    <row r="65" spans="1:25" s="5" customFormat="1" ht="12.75">
      <c r="A65" s="1"/>
      <c r="B65" s="2"/>
      <c r="C65" s="34"/>
      <c r="D65" s="52" t="s">
        <v>90</v>
      </c>
      <c r="E65" s="17">
        <f>+E16</f>
        <v>30000</v>
      </c>
      <c r="F65" s="18">
        <f aca="true" t="shared" si="18" ref="F65:L65">+F16</f>
        <v>50000</v>
      </c>
      <c r="G65" s="18">
        <f t="shared" si="18"/>
        <v>160000</v>
      </c>
      <c r="H65" s="18">
        <f t="shared" si="18"/>
        <v>1250000</v>
      </c>
      <c r="I65" s="18">
        <f t="shared" si="18"/>
        <v>2000000</v>
      </c>
      <c r="J65" s="18">
        <f t="shared" si="18"/>
        <v>10000000</v>
      </c>
      <c r="K65" s="18">
        <f t="shared" si="18"/>
        <v>18000000</v>
      </c>
      <c r="L65" s="35">
        <f t="shared" si="18"/>
        <v>12000000</v>
      </c>
      <c r="M65" s="24"/>
      <c r="N65" s="1"/>
      <c r="O65" s="2"/>
      <c r="P65" s="34"/>
      <c r="Q65" s="52" t="s">
        <v>90</v>
      </c>
      <c r="R65" s="17">
        <f aca="true" t="shared" si="19" ref="R65:Y65">+R16</f>
        <v>30000</v>
      </c>
      <c r="S65" s="18">
        <f t="shared" si="19"/>
        <v>50000</v>
      </c>
      <c r="T65" s="18">
        <f t="shared" si="19"/>
        <v>160000</v>
      </c>
      <c r="U65" s="18">
        <f t="shared" si="19"/>
        <v>1250000</v>
      </c>
      <c r="V65" s="18">
        <f t="shared" si="19"/>
        <v>2000000</v>
      </c>
      <c r="W65" s="18">
        <f t="shared" si="19"/>
        <v>10000000</v>
      </c>
      <c r="X65" s="18">
        <f t="shared" si="19"/>
        <v>18000000</v>
      </c>
      <c r="Y65" s="35">
        <f t="shared" si="19"/>
        <v>12000000</v>
      </c>
    </row>
    <row r="66" spans="1:25" s="5" customFormat="1" ht="12.75">
      <c r="A66" s="1"/>
      <c r="B66" s="2"/>
      <c r="C66" s="34"/>
      <c r="D66" s="52" t="s">
        <v>91</v>
      </c>
      <c r="E66" s="372">
        <f aca="true" t="shared" si="20" ref="E66:L66">+E64/E65</f>
        <v>0</v>
      </c>
      <c r="F66" s="373">
        <f t="shared" si="20"/>
        <v>0</v>
      </c>
      <c r="G66" s="373">
        <f t="shared" si="20"/>
        <v>0</v>
      </c>
      <c r="H66" s="373">
        <f t="shared" si="20"/>
        <v>0</v>
      </c>
      <c r="I66" s="373">
        <f t="shared" si="20"/>
        <v>0</v>
      </c>
      <c r="J66" s="373">
        <f t="shared" si="20"/>
        <v>0</v>
      </c>
      <c r="K66" s="373">
        <f t="shared" si="20"/>
        <v>0</v>
      </c>
      <c r="L66" s="374">
        <f t="shared" si="20"/>
        <v>0</v>
      </c>
      <c r="M66" s="147"/>
      <c r="N66" s="1"/>
      <c r="O66" s="2"/>
      <c r="P66" s="34"/>
      <c r="Q66" s="52" t="s">
        <v>91</v>
      </c>
      <c r="R66" s="372">
        <f>+R64/R65</f>
        <v>0</v>
      </c>
      <c r="S66" s="373">
        <f aca="true" t="shared" si="21" ref="S66:Y66">+S64/S65</f>
        <v>0</v>
      </c>
      <c r="T66" s="373">
        <f t="shared" si="21"/>
        <v>0</v>
      </c>
      <c r="U66" s="373">
        <f t="shared" si="21"/>
        <v>0</v>
      </c>
      <c r="V66" s="373">
        <f t="shared" si="21"/>
        <v>0</v>
      </c>
      <c r="W66" s="373">
        <f t="shared" si="21"/>
        <v>0</v>
      </c>
      <c r="X66" s="373">
        <f t="shared" si="21"/>
        <v>0</v>
      </c>
      <c r="Y66" s="374">
        <f t="shared" si="21"/>
        <v>0</v>
      </c>
    </row>
    <row r="67" spans="1:25" s="5" customFormat="1" ht="12.75">
      <c r="A67" s="1"/>
      <c r="B67" s="2"/>
      <c r="C67" s="34"/>
      <c r="D67" s="52" t="s">
        <v>92</v>
      </c>
      <c r="E67" s="375">
        <v>0</v>
      </c>
      <c r="F67" s="376">
        <v>0</v>
      </c>
      <c r="G67" s="376">
        <v>0</v>
      </c>
      <c r="H67" s="376">
        <v>0</v>
      </c>
      <c r="I67" s="376">
        <v>0</v>
      </c>
      <c r="J67" s="376">
        <v>0</v>
      </c>
      <c r="K67" s="376">
        <v>0</v>
      </c>
      <c r="L67" s="377">
        <v>0</v>
      </c>
      <c r="M67" s="147"/>
      <c r="N67" s="1"/>
      <c r="O67" s="2"/>
      <c r="P67" s="34"/>
      <c r="Q67" s="52" t="s">
        <v>92</v>
      </c>
      <c r="R67" s="375">
        <v>0</v>
      </c>
      <c r="S67" s="376">
        <v>0</v>
      </c>
      <c r="T67" s="376">
        <v>0</v>
      </c>
      <c r="U67" s="376">
        <v>0</v>
      </c>
      <c r="V67" s="376">
        <v>0</v>
      </c>
      <c r="W67" s="376">
        <v>0</v>
      </c>
      <c r="X67" s="376">
        <v>0</v>
      </c>
      <c r="Y67" s="377">
        <v>0</v>
      </c>
    </row>
    <row r="68" spans="1:25" s="5" customFormat="1" ht="6.75" customHeight="1">
      <c r="A68" s="1"/>
      <c r="B68" s="2"/>
      <c r="C68" s="34"/>
      <c r="D68" s="52"/>
      <c r="E68" s="157"/>
      <c r="F68" s="158"/>
      <c r="G68" s="158"/>
      <c r="H68" s="158"/>
      <c r="I68" s="158"/>
      <c r="J68" s="158"/>
      <c r="K68" s="158"/>
      <c r="L68" s="159"/>
      <c r="M68" s="147"/>
      <c r="N68" s="1"/>
      <c r="O68" s="2"/>
      <c r="P68" s="34"/>
      <c r="Q68" s="52"/>
      <c r="R68" s="157"/>
      <c r="S68" s="158"/>
      <c r="T68" s="158"/>
      <c r="U68" s="158"/>
      <c r="V68" s="158"/>
      <c r="W68" s="158"/>
      <c r="X68" s="158"/>
      <c r="Y68" s="159"/>
    </row>
    <row r="69" spans="1:25" s="5" customFormat="1" ht="12.75">
      <c r="A69" s="1"/>
      <c r="B69" s="2"/>
      <c r="C69" s="33" t="s">
        <v>93</v>
      </c>
      <c r="D69" s="52"/>
      <c r="E69" s="157"/>
      <c r="F69" s="58"/>
      <c r="G69" s="58"/>
      <c r="H69" s="58"/>
      <c r="I69" s="58"/>
      <c r="J69" s="58"/>
      <c r="K69" s="58"/>
      <c r="L69" s="59"/>
      <c r="M69" s="156"/>
      <c r="N69" s="1"/>
      <c r="O69" s="2"/>
      <c r="P69" s="33" t="s">
        <v>93</v>
      </c>
      <c r="Q69" s="52"/>
      <c r="R69" s="157"/>
      <c r="S69" s="58"/>
      <c r="T69" s="58"/>
      <c r="U69" s="58"/>
      <c r="V69" s="58"/>
      <c r="W69" s="58"/>
      <c r="X69" s="58"/>
      <c r="Y69" s="59"/>
    </row>
    <row r="70" spans="1:25" s="5" customFormat="1" ht="6.75" customHeight="1">
      <c r="A70" s="1"/>
      <c r="B70" s="2"/>
      <c r="C70" s="34"/>
      <c r="D70" s="52"/>
      <c r="E70" s="46"/>
      <c r="F70" s="47"/>
      <c r="G70" s="47"/>
      <c r="H70" s="47"/>
      <c r="I70" s="47"/>
      <c r="J70" s="47"/>
      <c r="K70" s="47"/>
      <c r="L70" s="48"/>
      <c r="M70" s="160"/>
      <c r="N70" s="1"/>
      <c r="O70" s="2"/>
      <c r="P70" s="34"/>
      <c r="Q70" s="52"/>
      <c r="R70" s="46"/>
      <c r="S70" s="47"/>
      <c r="T70" s="47"/>
      <c r="U70" s="47"/>
      <c r="V70" s="47"/>
      <c r="W70" s="47"/>
      <c r="X70" s="47"/>
      <c r="Y70" s="48"/>
    </row>
    <row r="71" spans="1:25" s="5" customFormat="1" ht="12.75">
      <c r="A71" s="1"/>
      <c r="B71" s="2"/>
      <c r="C71" s="34"/>
      <c r="D71" s="52"/>
      <c r="E71" s="157"/>
      <c r="F71" s="158"/>
      <c r="G71" s="158"/>
      <c r="H71" s="158"/>
      <c r="I71" s="158"/>
      <c r="J71" s="158"/>
      <c r="K71" s="158"/>
      <c r="L71" s="159"/>
      <c r="M71" s="147"/>
      <c r="N71" s="1"/>
      <c r="O71" s="2"/>
      <c r="P71" s="34"/>
      <c r="Q71" s="52"/>
      <c r="R71" s="157"/>
      <c r="S71" s="158"/>
      <c r="T71" s="158"/>
      <c r="U71" s="158"/>
      <c r="V71" s="158"/>
      <c r="W71" s="158"/>
      <c r="X71" s="158"/>
      <c r="Y71" s="159"/>
    </row>
    <row r="72" spans="1:25" s="5" customFormat="1" ht="12.75">
      <c r="A72" s="1"/>
      <c r="B72" s="2"/>
      <c r="C72" s="33" t="s">
        <v>94</v>
      </c>
      <c r="D72" s="52"/>
      <c r="E72" s="1"/>
      <c r="F72" s="2"/>
      <c r="G72" s="2"/>
      <c r="H72" s="2"/>
      <c r="I72" s="2"/>
      <c r="J72" s="2"/>
      <c r="K72" s="2"/>
      <c r="L72" s="4"/>
      <c r="N72" s="1"/>
      <c r="O72" s="2"/>
      <c r="P72" s="33" t="s">
        <v>94</v>
      </c>
      <c r="Q72" s="52"/>
      <c r="R72" s="1"/>
      <c r="S72" s="2"/>
      <c r="T72" s="2"/>
      <c r="U72" s="2"/>
      <c r="V72" s="2"/>
      <c r="W72" s="2"/>
      <c r="X72" s="2"/>
      <c r="Y72" s="4"/>
    </row>
    <row r="73" spans="1:25" s="5" customFormat="1" ht="12.75">
      <c r="A73" s="1"/>
      <c r="B73" s="2"/>
      <c r="C73" s="34"/>
      <c r="D73" s="52" t="s">
        <v>95</v>
      </c>
      <c r="E73" s="17">
        <f>+E17</f>
        <v>0</v>
      </c>
      <c r="F73" s="18">
        <f aca="true" t="shared" si="22" ref="F73:L73">+F17</f>
        <v>0</v>
      </c>
      <c r="G73" s="18">
        <f t="shared" si="22"/>
        <v>0</v>
      </c>
      <c r="H73" s="18">
        <f t="shared" si="22"/>
        <v>0</v>
      </c>
      <c r="I73" s="18">
        <f t="shared" si="22"/>
        <v>0</v>
      </c>
      <c r="J73" s="18">
        <f t="shared" si="22"/>
        <v>0</v>
      </c>
      <c r="K73" s="18">
        <f t="shared" si="22"/>
        <v>6000000</v>
      </c>
      <c r="L73" s="35">
        <f t="shared" si="22"/>
        <v>12000000</v>
      </c>
      <c r="M73" s="24"/>
      <c r="N73" s="1"/>
      <c r="O73" s="2"/>
      <c r="P73" s="34"/>
      <c r="Q73" s="52" t="s">
        <v>95</v>
      </c>
      <c r="R73" s="17">
        <f aca="true" t="shared" si="23" ref="R73:Y73">+R17</f>
        <v>0</v>
      </c>
      <c r="S73" s="18">
        <f t="shared" si="23"/>
        <v>0</v>
      </c>
      <c r="T73" s="18">
        <f t="shared" si="23"/>
        <v>0</v>
      </c>
      <c r="U73" s="18">
        <f t="shared" si="23"/>
        <v>0</v>
      </c>
      <c r="V73" s="18">
        <f t="shared" si="23"/>
        <v>0</v>
      </c>
      <c r="W73" s="18">
        <f t="shared" si="23"/>
        <v>0</v>
      </c>
      <c r="X73" s="18">
        <f t="shared" si="23"/>
        <v>6000000</v>
      </c>
      <c r="Y73" s="35">
        <f t="shared" si="23"/>
        <v>12000000</v>
      </c>
    </row>
    <row r="74" spans="1:25" s="5" customFormat="1" ht="12.75">
      <c r="A74" s="36"/>
      <c r="B74" s="37"/>
      <c r="C74" s="37"/>
      <c r="D74" s="38" t="s">
        <v>96</v>
      </c>
      <c r="E74" s="39">
        <f aca="true" t="shared" si="24" ref="E74:J74">+E73*$D$46</f>
        <v>0</v>
      </c>
      <c r="F74" s="40">
        <f t="shared" si="24"/>
        <v>0</v>
      </c>
      <c r="G74" s="40">
        <f t="shared" si="24"/>
        <v>0</v>
      </c>
      <c r="H74" s="40">
        <f t="shared" si="24"/>
        <v>0</v>
      </c>
      <c r="I74" s="40">
        <f t="shared" si="24"/>
        <v>0</v>
      </c>
      <c r="J74" s="40">
        <f t="shared" si="24"/>
        <v>0</v>
      </c>
      <c r="K74" s="40">
        <f>+K73*$D$46</f>
        <v>0</v>
      </c>
      <c r="L74" s="41">
        <f>+L73*D45</f>
        <v>0</v>
      </c>
      <c r="M74" s="151"/>
      <c r="N74" s="36"/>
      <c r="O74" s="37"/>
      <c r="P74" s="37"/>
      <c r="Q74" s="38" t="s">
        <v>96</v>
      </c>
      <c r="R74" s="39">
        <f aca="true" t="shared" si="25" ref="R74:W74">+R73*$Q$46</f>
        <v>0</v>
      </c>
      <c r="S74" s="40">
        <f t="shared" si="25"/>
        <v>0</v>
      </c>
      <c r="T74" s="40">
        <f t="shared" si="25"/>
        <v>0</v>
      </c>
      <c r="U74" s="40">
        <f t="shared" si="25"/>
        <v>0</v>
      </c>
      <c r="V74" s="40">
        <f t="shared" si="25"/>
        <v>0</v>
      </c>
      <c r="W74" s="40">
        <f t="shared" si="25"/>
        <v>0</v>
      </c>
      <c r="X74" s="40">
        <f>+X73*$Q$46</f>
        <v>0</v>
      </c>
      <c r="Y74" s="41">
        <f>+Y73*Q45</f>
        <v>0</v>
      </c>
    </row>
    <row r="75" spans="1:25" s="5" customFormat="1" ht="12.75">
      <c r="A75" s="1"/>
      <c r="B75" s="2"/>
      <c r="C75" s="34"/>
      <c r="D75" s="52"/>
      <c r="E75" s="157"/>
      <c r="F75" s="158"/>
      <c r="G75" s="158"/>
      <c r="H75" s="158"/>
      <c r="I75" s="158"/>
      <c r="J75" s="158"/>
      <c r="K75" s="158"/>
      <c r="L75" s="159"/>
      <c r="M75" s="147"/>
      <c r="N75" s="1"/>
      <c r="O75" s="2"/>
      <c r="P75" s="34"/>
      <c r="Q75" s="52"/>
      <c r="R75" s="157"/>
      <c r="S75" s="158"/>
      <c r="T75" s="158"/>
      <c r="U75" s="158"/>
      <c r="V75" s="158"/>
      <c r="W75" s="158"/>
      <c r="X75" s="158"/>
      <c r="Y75" s="159"/>
    </row>
    <row r="76" spans="1:25" s="5" customFormat="1" ht="12.75">
      <c r="A76" s="1"/>
      <c r="B76" s="2"/>
      <c r="C76" s="2"/>
      <c r="D76" s="50" t="s">
        <v>97</v>
      </c>
      <c r="E76" s="46">
        <f aca="true" t="shared" si="26" ref="E76:L76">+IF((E55+E59)&gt;E67,E67+E74,(E55+E59+E74))</f>
        <v>0</v>
      </c>
      <c r="F76" s="47">
        <f t="shared" si="26"/>
        <v>0</v>
      </c>
      <c r="G76" s="47">
        <f t="shared" si="26"/>
        <v>0</v>
      </c>
      <c r="H76" s="47">
        <f t="shared" si="26"/>
        <v>0</v>
      </c>
      <c r="I76" s="47">
        <f t="shared" si="26"/>
        <v>0</v>
      </c>
      <c r="J76" s="47">
        <f t="shared" si="26"/>
        <v>0</v>
      </c>
      <c r="K76" s="47">
        <f t="shared" si="26"/>
        <v>0</v>
      </c>
      <c r="L76" s="48">
        <f t="shared" si="26"/>
        <v>0</v>
      </c>
      <c r="M76" s="160"/>
      <c r="N76" s="1"/>
      <c r="O76" s="2"/>
      <c r="P76" s="2"/>
      <c r="Q76" s="50" t="s">
        <v>97</v>
      </c>
      <c r="R76" s="46">
        <f aca="true" t="shared" si="27" ref="R76:Y76">+IF((R55+R59)&gt;R67,R67+R74,(R55+R59+R74))</f>
        <v>0</v>
      </c>
      <c r="S76" s="47">
        <f t="shared" si="27"/>
        <v>0</v>
      </c>
      <c r="T76" s="47">
        <f t="shared" si="27"/>
        <v>0</v>
      </c>
      <c r="U76" s="47">
        <f t="shared" si="27"/>
        <v>0</v>
      </c>
      <c r="V76" s="47">
        <f t="shared" si="27"/>
        <v>0</v>
      </c>
      <c r="W76" s="47">
        <f t="shared" si="27"/>
        <v>0</v>
      </c>
      <c r="X76" s="47">
        <f t="shared" si="27"/>
        <v>0</v>
      </c>
      <c r="Y76" s="48">
        <f t="shared" si="27"/>
        <v>0</v>
      </c>
    </row>
    <row r="77" spans="1:25" s="5" customFormat="1" ht="12.75">
      <c r="A77" s="1"/>
      <c r="B77" s="2"/>
      <c r="C77" s="2"/>
      <c r="D77" s="52"/>
      <c r="E77" s="1"/>
      <c r="F77" s="2"/>
      <c r="G77" s="2"/>
      <c r="H77" s="2"/>
      <c r="I77" s="2"/>
      <c r="J77" s="2"/>
      <c r="K77" s="2"/>
      <c r="L77" s="4"/>
      <c r="N77" s="1"/>
      <c r="O77" s="2"/>
      <c r="P77" s="2"/>
      <c r="Q77" s="52"/>
      <c r="R77" s="1"/>
      <c r="S77" s="2"/>
      <c r="T77" s="2"/>
      <c r="U77" s="2"/>
      <c r="V77" s="2"/>
      <c r="W77" s="2"/>
      <c r="X77" s="2"/>
      <c r="Y77" s="4"/>
    </row>
    <row r="78" spans="1:25" s="5" customFormat="1" ht="12.75">
      <c r="A78" s="1"/>
      <c r="B78" s="2"/>
      <c r="C78" s="2"/>
      <c r="D78" s="52" t="s">
        <v>31</v>
      </c>
      <c r="E78" s="17">
        <f>+E20</f>
        <v>30000</v>
      </c>
      <c r="F78" s="18">
        <f aca="true" t="shared" si="28" ref="F78:L78">+F20</f>
        <v>50000</v>
      </c>
      <c r="G78" s="18">
        <f t="shared" si="28"/>
        <v>160000</v>
      </c>
      <c r="H78" s="18">
        <f t="shared" si="28"/>
        <v>1250000</v>
      </c>
      <c r="I78" s="18">
        <f t="shared" si="28"/>
        <v>2000000</v>
      </c>
      <c r="J78" s="18">
        <f t="shared" si="28"/>
        <v>10000000</v>
      </c>
      <c r="K78" s="18">
        <f t="shared" si="28"/>
        <v>24000000</v>
      </c>
      <c r="L78" s="35">
        <f t="shared" si="28"/>
        <v>24000000</v>
      </c>
      <c r="M78" s="156"/>
      <c r="N78" s="1"/>
      <c r="O78" s="2"/>
      <c r="P78" s="2"/>
      <c r="Q78" s="52" t="s">
        <v>31</v>
      </c>
      <c r="R78" s="17">
        <f aca="true" t="shared" si="29" ref="R78:Y78">+R20</f>
        <v>30000</v>
      </c>
      <c r="S78" s="18">
        <f t="shared" si="29"/>
        <v>50000</v>
      </c>
      <c r="T78" s="18">
        <f t="shared" si="29"/>
        <v>160000</v>
      </c>
      <c r="U78" s="18">
        <f t="shared" si="29"/>
        <v>1250000</v>
      </c>
      <c r="V78" s="18">
        <f t="shared" si="29"/>
        <v>2000000</v>
      </c>
      <c r="W78" s="18">
        <f t="shared" si="29"/>
        <v>10000000</v>
      </c>
      <c r="X78" s="18">
        <f t="shared" si="29"/>
        <v>24000000</v>
      </c>
      <c r="Y78" s="35">
        <f t="shared" si="29"/>
        <v>24000000</v>
      </c>
    </row>
    <row r="79" spans="1:25" s="5" customFormat="1" ht="12.75">
      <c r="A79" s="1"/>
      <c r="B79" s="2"/>
      <c r="C79" s="2"/>
      <c r="D79" s="52" t="s">
        <v>30</v>
      </c>
      <c r="E79" s="378">
        <f>+E76/E78</f>
        <v>0</v>
      </c>
      <c r="F79" s="379">
        <f aca="true" t="shared" si="30" ref="F79:L79">+F76/F78</f>
        <v>0</v>
      </c>
      <c r="G79" s="379">
        <f t="shared" si="30"/>
        <v>0</v>
      </c>
      <c r="H79" s="379">
        <f t="shared" si="30"/>
        <v>0</v>
      </c>
      <c r="I79" s="379">
        <f t="shared" si="30"/>
        <v>0</v>
      </c>
      <c r="J79" s="379">
        <f t="shared" si="30"/>
        <v>0</v>
      </c>
      <c r="K79" s="379">
        <f t="shared" si="30"/>
        <v>0</v>
      </c>
      <c r="L79" s="380">
        <f t="shared" si="30"/>
        <v>0</v>
      </c>
      <c r="M79" s="147"/>
      <c r="N79" s="1"/>
      <c r="O79" s="2"/>
      <c r="P79" s="2"/>
      <c r="Q79" s="52" t="s">
        <v>30</v>
      </c>
      <c r="R79" s="378">
        <f>+R76/R78</f>
        <v>0</v>
      </c>
      <c r="S79" s="379">
        <f aca="true" t="shared" si="31" ref="S79:Y79">+S76/S78</f>
        <v>0</v>
      </c>
      <c r="T79" s="379">
        <f t="shared" si="31"/>
        <v>0</v>
      </c>
      <c r="U79" s="379">
        <f t="shared" si="31"/>
        <v>0</v>
      </c>
      <c r="V79" s="379">
        <f t="shared" si="31"/>
        <v>0</v>
      </c>
      <c r="W79" s="379">
        <f t="shared" si="31"/>
        <v>0</v>
      </c>
      <c r="X79" s="379">
        <f t="shared" si="31"/>
        <v>0</v>
      </c>
      <c r="Y79" s="380">
        <f t="shared" si="31"/>
        <v>0</v>
      </c>
    </row>
    <row r="80" spans="1:25" s="5" customFormat="1" ht="12.75">
      <c r="A80" s="1"/>
      <c r="B80" s="2"/>
      <c r="C80" s="2"/>
      <c r="D80" s="52"/>
      <c r="E80" s="43"/>
      <c r="F80" s="44"/>
      <c r="G80" s="44"/>
      <c r="H80" s="44"/>
      <c r="I80" s="44"/>
      <c r="J80" s="44"/>
      <c r="K80" s="44"/>
      <c r="L80" s="45"/>
      <c r="M80" s="161"/>
      <c r="N80" s="1"/>
      <c r="O80" s="2"/>
      <c r="P80" s="2"/>
      <c r="Q80" s="52"/>
      <c r="R80" s="43"/>
      <c r="S80" s="44"/>
      <c r="T80" s="44"/>
      <c r="U80" s="44"/>
      <c r="V80" s="44"/>
      <c r="W80" s="44"/>
      <c r="X80" s="44"/>
      <c r="Y80" s="45"/>
    </row>
    <row r="81" spans="1:25" s="5" customFormat="1" ht="12.75">
      <c r="A81" s="1"/>
      <c r="B81" s="31" t="s">
        <v>23</v>
      </c>
      <c r="C81" s="31" t="s">
        <v>24</v>
      </c>
      <c r="D81" s="32"/>
      <c r="E81" s="1"/>
      <c r="F81" s="2"/>
      <c r="G81" s="2"/>
      <c r="H81" s="2"/>
      <c r="I81" s="2"/>
      <c r="J81" s="2"/>
      <c r="K81" s="2"/>
      <c r="L81" s="4"/>
      <c r="N81" s="1"/>
      <c r="O81" s="31" t="s">
        <v>23</v>
      </c>
      <c r="P81" s="31" t="s">
        <v>24</v>
      </c>
      <c r="Q81" s="32"/>
      <c r="R81" s="1"/>
      <c r="S81" s="2"/>
      <c r="T81" s="2"/>
      <c r="U81" s="2"/>
      <c r="V81" s="2"/>
      <c r="W81" s="2"/>
      <c r="X81" s="2"/>
      <c r="Y81" s="4"/>
    </row>
    <row r="82" spans="1:25" s="165" customFormat="1" ht="12.75">
      <c r="A82" s="162"/>
      <c r="B82" s="163"/>
      <c r="C82" s="163"/>
      <c r="D82" s="52" t="s">
        <v>25</v>
      </c>
      <c r="E82" s="381">
        <v>0</v>
      </c>
      <c r="F82" s="382">
        <v>0</v>
      </c>
      <c r="G82" s="382">
        <v>0</v>
      </c>
      <c r="H82" s="382">
        <v>0</v>
      </c>
      <c r="I82" s="382">
        <v>0</v>
      </c>
      <c r="J82" s="382">
        <v>0</v>
      </c>
      <c r="K82" s="382">
        <v>0</v>
      </c>
      <c r="L82" s="383">
        <v>0</v>
      </c>
      <c r="M82" s="164"/>
      <c r="N82" s="162"/>
      <c r="O82" s="163"/>
      <c r="P82" s="163"/>
      <c r="Q82" s="52" t="s">
        <v>25</v>
      </c>
      <c r="R82" s="381">
        <v>0</v>
      </c>
      <c r="S82" s="382">
        <v>0</v>
      </c>
      <c r="T82" s="382">
        <v>0</v>
      </c>
      <c r="U82" s="382">
        <v>0</v>
      </c>
      <c r="V82" s="382">
        <v>0</v>
      </c>
      <c r="W82" s="382">
        <v>0</v>
      </c>
      <c r="X82" s="382">
        <v>0</v>
      </c>
      <c r="Y82" s="383">
        <v>0</v>
      </c>
    </row>
    <row r="83" spans="1:25" s="5" customFormat="1" ht="12.75">
      <c r="A83" s="1"/>
      <c r="B83" s="2"/>
      <c r="C83" s="2"/>
      <c r="D83" s="52" t="s">
        <v>26</v>
      </c>
      <c r="E83" s="17">
        <f>+E20</f>
        <v>30000</v>
      </c>
      <c r="F83" s="18">
        <f aca="true" t="shared" si="32" ref="F83:L83">+F20</f>
        <v>50000</v>
      </c>
      <c r="G83" s="18">
        <f t="shared" si="32"/>
        <v>160000</v>
      </c>
      <c r="H83" s="18">
        <f t="shared" si="32"/>
        <v>1250000</v>
      </c>
      <c r="I83" s="18">
        <f t="shared" si="32"/>
        <v>2000000</v>
      </c>
      <c r="J83" s="18">
        <f t="shared" si="32"/>
        <v>10000000</v>
      </c>
      <c r="K83" s="18">
        <f t="shared" si="32"/>
        <v>24000000</v>
      </c>
      <c r="L83" s="35">
        <f t="shared" si="32"/>
        <v>24000000</v>
      </c>
      <c r="M83" s="24"/>
      <c r="N83" s="1"/>
      <c r="O83" s="2"/>
      <c r="P83" s="2"/>
      <c r="Q83" s="52" t="s">
        <v>26</v>
      </c>
      <c r="R83" s="17">
        <f aca="true" t="shared" si="33" ref="R83:Y83">+R20</f>
        <v>30000</v>
      </c>
      <c r="S83" s="18">
        <f t="shared" si="33"/>
        <v>50000</v>
      </c>
      <c r="T83" s="18">
        <f t="shared" si="33"/>
        <v>160000</v>
      </c>
      <c r="U83" s="18">
        <f t="shared" si="33"/>
        <v>1250000</v>
      </c>
      <c r="V83" s="18">
        <f t="shared" si="33"/>
        <v>2000000</v>
      </c>
      <c r="W83" s="18">
        <f t="shared" si="33"/>
        <v>10000000</v>
      </c>
      <c r="X83" s="18">
        <f t="shared" si="33"/>
        <v>24000000</v>
      </c>
      <c r="Y83" s="35">
        <f t="shared" si="33"/>
        <v>24000000</v>
      </c>
    </row>
    <row r="84" spans="1:25" s="5" customFormat="1" ht="12.75">
      <c r="A84" s="1"/>
      <c r="B84" s="2"/>
      <c r="C84" s="2"/>
      <c r="D84" s="50" t="s">
        <v>27</v>
      </c>
      <c r="E84" s="46">
        <f>+E82*E83</f>
        <v>0</v>
      </c>
      <c r="F84" s="47">
        <f aca="true" t="shared" si="34" ref="F84:L84">+F82*F83</f>
        <v>0</v>
      </c>
      <c r="G84" s="47">
        <f t="shared" si="34"/>
        <v>0</v>
      </c>
      <c r="H84" s="47">
        <f t="shared" si="34"/>
        <v>0</v>
      </c>
      <c r="I84" s="47">
        <f t="shared" si="34"/>
        <v>0</v>
      </c>
      <c r="J84" s="47">
        <f t="shared" si="34"/>
        <v>0</v>
      </c>
      <c r="K84" s="47">
        <f t="shared" si="34"/>
        <v>0</v>
      </c>
      <c r="L84" s="48">
        <f t="shared" si="34"/>
        <v>0</v>
      </c>
      <c r="M84" s="160"/>
      <c r="N84" s="1"/>
      <c r="O84" s="2"/>
      <c r="P84" s="2"/>
      <c r="Q84" s="50" t="s">
        <v>27</v>
      </c>
      <c r="R84" s="46">
        <f>+R82*R83</f>
        <v>0</v>
      </c>
      <c r="S84" s="47">
        <f aca="true" t="shared" si="35" ref="S84:Y84">+S82*S83</f>
        <v>0</v>
      </c>
      <c r="T84" s="47">
        <f t="shared" si="35"/>
        <v>0</v>
      </c>
      <c r="U84" s="47">
        <f t="shared" si="35"/>
        <v>0</v>
      </c>
      <c r="V84" s="47">
        <f t="shared" si="35"/>
        <v>0</v>
      </c>
      <c r="W84" s="47">
        <f t="shared" si="35"/>
        <v>0</v>
      </c>
      <c r="X84" s="47">
        <f t="shared" si="35"/>
        <v>0</v>
      </c>
      <c r="Y84" s="48">
        <f t="shared" si="35"/>
        <v>0</v>
      </c>
    </row>
    <row r="85" spans="1:25" s="5" customFormat="1" ht="4.5" customHeight="1">
      <c r="A85" s="1"/>
      <c r="B85" s="2"/>
      <c r="C85" s="2"/>
      <c r="D85" s="52"/>
      <c r="E85" s="1"/>
      <c r="F85" s="2"/>
      <c r="G85" s="2"/>
      <c r="H85" s="2"/>
      <c r="I85" s="2"/>
      <c r="J85" s="2"/>
      <c r="K85" s="2"/>
      <c r="L85" s="4"/>
      <c r="N85" s="1"/>
      <c r="O85" s="2"/>
      <c r="P85" s="2"/>
      <c r="Q85" s="52"/>
      <c r="R85" s="1"/>
      <c r="S85" s="2"/>
      <c r="T85" s="2"/>
      <c r="U85" s="2"/>
      <c r="V85" s="2"/>
      <c r="W85" s="2"/>
      <c r="X85" s="2"/>
      <c r="Y85" s="4"/>
    </row>
    <row r="86" spans="1:25" s="5" customFormat="1" ht="12.75">
      <c r="A86" s="1"/>
      <c r="B86" s="31" t="s">
        <v>28</v>
      </c>
      <c r="C86" s="31" t="s">
        <v>98</v>
      </c>
      <c r="D86" s="32"/>
      <c r="E86" s="64"/>
      <c r="F86" s="65"/>
      <c r="G86" s="65"/>
      <c r="H86" s="65"/>
      <c r="I86" s="65"/>
      <c r="J86" s="65"/>
      <c r="K86" s="65"/>
      <c r="L86" s="66"/>
      <c r="M86" s="166"/>
      <c r="N86" s="1"/>
      <c r="O86" s="31" t="s">
        <v>28</v>
      </c>
      <c r="P86" s="31" t="s">
        <v>98</v>
      </c>
      <c r="Q86" s="32"/>
      <c r="R86" s="64"/>
      <c r="S86" s="65"/>
      <c r="T86" s="65"/>
      <c r="U86" s="65"/>
      <c r="V86" s="65"/>
      <c r="W86" s="65"/>
      <c r="X86" s="65"/>
      <c r="Y86" s="66"/>
    </row>
    <row r="87" spans="1:25" s="165" customFormat="1" ht="12.75">
      <c r="A87" s="162"/>
      <c r="B87" s="163"/>
      <c r="C87" s="163"/>
      <c r="D87" s="52" t="s">
        <v>99</v>
      </c>
      <c r="E87" s="167">
        <v>0</v>
      </c>
      <c r="F87" s="168">
        <v>0</v>
      </c>
      <c r="G87" s="168">
        <v>0</v>
      </c>
      <c r="H87" s="168">
        <v>0</v>
      </c>
      <c r="I87" s="168">
        <v>0</v>
      </c>
      <c r="J87" s="168">
        <v>0</v>
      </c>
      <c r="K87" s="168">
        <v>0</v>
      </c>
      <c r="L87" s="169">
        <v>0</v>
      </c>
      <c r="M87" s="170"/>
      <c r="N87" s="162"/>
      <c r="O87" s="163"/>
      <c r="P87" s="163"/>
      <c r="Q87" s="52" t="s">
        <v>99</v>
      </c>
      <c r="R87" s="167">
        <v>0</v>
      </c>
      <c r="S87" s="168">
        <v>0</v>
      </c>
      <c r="T87" s="168">
        <v>0</v>
      </c>
      <c r="U87" s="168">
        <v>0</v>
      </c>
      <c r="V87" s="168">
        <v>0</v>
      </c>
      <c r="W87" s="168">
        <v>0</v>
      </c>
      <c r="X87" s="168">
        <v>0</v>
      </c>
      <c r="Y87" s="169">
        <v>0</v>
      </c>
    </row>
    <row r="88" spans="1:25" s="5" customFormat="1" ht="12.75">
      <c r="A88" s="1"/>
      <c r="B88" s="2"/>
      <c r="C88" s="2"/>
      <c r="D88" s="52" t="s">
        <v>100</v>
      </c>
      <c r="E88" s="1"/>
      <c r="F88" s="2"/>
      <c r="G88" s="2"/>
      <c r="H88" s="2"/>
      <c r="I88" s="2"/>
      <c r="J88" s="2"/>
      <c r="K88" s="2"/>
      <c r="L88" s="4"/>
      <c r="N88" s="1"/>
      <c r="O88" s="2"/>
      <c r="P88" s="2"/>
      <c r="Q88" s="52" t="s">
        <v>100</v>
      </c>
      <c r="R88" s="1"/>
      <c r="S88" s="2"/>
      <c r="T88" s="2"/>
      <c r="U88" s="2"/>
      <c r="V88" s="2"/>
      <c r="W88" s="2"/>
      <c r="X88" s="2"/>
      <c r="Y88" s="4"/>
    </row>
    <row r="89" spans="1:25" s="5" customFormat="1" ht="12.75">
      <c r="A89" s="1"/>
      <c r="B89" s="2"/>
      <c r="C89" s="2"/>
      <c r="D89" s="50" t="s">
        <v>27</v>
      </c>
      <c r="E89" s="46">
        <f>+E87</f>
        <v>0</v>
      </c>
      <c r="F89" s="47">
        <f aca="true" t="shared" si="36" ref="F89:L89">+F87</f>
        <v>0</v>
      </c>
      <c r="G89" s="47">
        <f t="shared" si="36"/>
        <v>0</v>
      </c>
      <c r="H89" s="47">
        <f t="shared" si="36"/>
        <v>0</v>
      </c>
      <c r="I89" s="47">
        <f t="shared" si="36"/>
        <v>0</v>
      </c>
      <c r="J89" s="47">
        <f t="shared" si="36"/>
        <v>0</v>
      </c>
      <c r="K89" s="47">
        <f t="shared" si="36"/>
        <v>0</v>
      </c>
      <c r="L89" s="48">
        <f t="shared" si="36"/>
        <v>0</v>
      </c>
      <c r="M89" s="160"/>
      <c r="N89" s="1"/>
      <c r="O89" s="2"/>
      <c r="P89" s="2"/>
      <c r="Q89" s="50" t="s">
        <v>27</v>
      </c>
      <c r="R89" s="46">
        <f>+R87</f>
        <v>0</v>
      </c>
      <c r="S89" s="47">
        <f aca="true" t="shared" si="37" ref="S89:Y89">+S87</f>
        <v>0</v>
      </c>
      <c r="T89" s="47">
        <f t="shared" si="37"/>
        <v>0</v>
      </c>
      <c r="U89" s="47">
        <f t="shared" si="37"/>
        <v>0</v>
      </c>
      <c r="V89" s="47">
        <f t="shared" si="37"/>
        <v>0</v>
      </c>
      <c r="W89" s="47">
        <f t="shared" si="37"/>
        <v>0</v>
      </c>
      <c r="X89" s="47">
        <f t="shared" si="37"/>
        <v>0</v>
      </c>
      <c r="Y89" s="48">
        <f t="shared" si="37"/>
        <v>0</v>
      </c>
    </row>
    <row r="90" spans="1:25" s="5" customFormat="1" ht="12.75">
      <c r="A90" s="1"/>
      <c r="B90" s="2"/>
      <c r="C90" s="2"/>
      <c r="D90" s="50"/>
      <c r="E90" s="46"/>
      <c r="F90" s="47"/>
      <c r="G90" s="47"/>
      <c r="H90" s="47"/>
      <c r="I90" s="47"/>
      <c r="J90" s="47"/>
      <c r="K90" s="47"/>
      <c r="L90" s="48"/>
      <c r="M90" s="160"/>
      <c r="N90" s="1"/>
      <c r="O90" s="2"/>
      <c r="P90" s="2"/>
      <c r="Q90" s="50"/>
      <c r="R90" s="46"/>
      <c r="S90" s="47"/>
      <c r="T90" s="47"/>
      <c r="U90" s="47"/>
      <c r="V90" s="47"/>
      <c r="W90" s="47"/>
      <c r="X90" s="47"/>
      <c r="Y90" s="48"/>
    </row>
    <row r="91" spans="1:25" s="96" customFormat="1" ht="12.75">
      <c r="A91" s="171" t="s">
        <v>45</v>
      </c>
      <c r="B91" s="13"/>
      <c r="C91" s="13"/>
      <c r="D91" s="50"/>
      <c r="E91" s="46">
        <f aca="true" t="shared" si="38" ref="E91:L91">+E76+E84+E89</f>
        <v>0</v>
      </c>
      <c r="F91" s="47">
        <f t="shared" si="38"/>
        <v>0</v>
      </c>
      <c r="G91" s="47">
        <f t="shared" si="38"/>
        <v>0</v>
      </c>
      <c r="H91" s="47">
        <f t="shared" si="38"/>
        <v>0</v>
      </c>
      <c r="I91" s="47">
        <f t="shared" si="38"/>
        <v>0</v>
      </c>
      <c r="J91" s="47">
        <f t="shared" si="38"/>
        <v>0</v>
      </c>
      <c r="K91" s="47">
        <f t="shared" si="38"/>
        <v>0</v>
      </c>
      <c r="L91" s="48">
        <f t="shared" si="38"/>
        <v>0</v>
      </c>
      <c r="M91" s="160"/>
      <c r="N91" s="171" t="s">
        <v>45</v>
      </c>
      <c r="O91" s="13"/>
      <c r="P91" s="13"/>
      <c r="Q91" s="50"/>
      <c r="R91" s="46">
        <f aca="true" t="shared" si="39" ref="R91:Y91">+R76+R84+R89</f>
        <v>0</v>
      </c>
      <c r="S91" s="47">
        <f t="shared" si="39"/>
        <v>0</v>
      </c>
      <c r="T91" s="47">
        <f t="shared" si="39"/>
        <v>0</v>
      </c>
      <c r="U91" s="47">
        <f t="shared" si="39"/>
        <v>0</v>
      </c>
      <c r="V91" s="47">
        <f t="shared" si="39"/>
        <v>0</v>
      </c>
      <c r="W91" s="47">
        <f t="shared" si="39"/>
        <v>0</v>
      </c>
      <c r="X91" s="47">
        <f t="shared" si="39"/>
        <v>0</v>
      </c>
      <c r="Y91" s="48">
        <f t="shared" si="39"/>
        <v>0</v>
      </c>
    </row>
    <row r="92" spans="1:25" s="5" customFormat="1" ht="12.75">
      <c r="A92" s="1"/>
      <c r="B92" s="2"/>
      <c r="C92" s="2"/>
      <c r="D92" s="52" t="s">
        <v>31</v>
      </c>
      <c r="E92" s="17">
        <f>+E83</f>
        <v>30000</v>
      </c>
      <c r="F92" s="18">
        <f aca="true" t="shared" si="40" ref="F92:L92">+F83</f>
        <v>50000</v>
      </c>
      <c r="G92" s="18">
        <f t="shared" si="40"/>
        <v>160000</v>
      </c>
      <c r="H92" s="18">
        <f t="shared" si="40"/>
        <v>1250000</v>
      </c>
      <c r="I92" s="18">
        <f t="shared" si="40"/>
        <v>2000000</v>
      </c>
      <c r="J92" s="18">
        <f t="shared" si="40"/>
        <v>10000000</v>
      </c>
      <c r="K92" s="18">
        <f t="shared" si="40"/>
        <v>24000000</v>
      </c>
      <c r="L92" s="35">
        <f t="shared" si="40"/>
        <v>24000000</v>
      </c>
      <c r="M92" s="156"/>
      <c r="N92" s="1"/>
      <c r="O92" s="2"/>
      <c r="P92" s="2"/>
      <c r="Q92" s="52" t="s">
        <v>31</v>
      </c>
      <c r="R92" s="17">
        <f aca="true" t="shared" si="41" ref="R92:Y92">+R83</f>
        <v>30000</v>
      </c>
      <c r="S92" s="18">
        <f t="shared" si="41"/>
        <v>50000</v>
      </c>
      <c r="T92" s="18">
        <f t="shared" si="41"/>
        <v>160000</v>
      </c>
      <c r="U92" s="18">
        <f t="shared" si="41"/>
        <v>1250000</v>
      </c>
      <c r="V92" s="18">
        <f t="shared" si="41"/>
        <v>2000000</v>
      </c>
      <c r="W92" s="18">
        <f t="shared" si="41"/>
        <v>10000000</v>
      </c>
      <c r="X92" s="18">
        <f t="shared" si="41"/>
        <v>24000000</v>
      </c>
      <c r="Y92" s="35">
        <f t="shared" si="41"/>
        <v>24000000</v>
      </c>
    </row>
    <row r="93" spans="1:25" s="5" customFormat="1" ht="12.75">
      <c r="A93" s="1"/>
      <c r="B93" s="2"/>
      <c r="C93" s="2"/>
      <c r="D93" s="52" t="s">
        <v>30</v>
      </c>
      <c r="E93" s="378">
        <f aca="true" t="shared" si="42" ref="E93:L93">+E91/E92</f>
        <v>0</v>
      </c>
      <c r="F93" s="379">
        <f t="shared" si="42"/>
        <v>0</v>
      </c>
      <c r="G93" s="379">
        <f t="shared" si="42"/>
        <v>0</v>
      </c>
      <c r="H93" s="379">
        <f t="shared" si="42"/>
        <v>0</v>
      </c>
      <c r="I93" s="379">
        <f t="shared" si="42"/>
        <v>0</v>
      </c>
      <c r="J93" s="379">
        <f t="shared" si="42"/>
        <v>0</v>
      </c>
      <c r="K93" s="379">
        <f t="shared" si="42"/>
        <v>0</v>
      </c>
      <c r="L93" s="380">
        <f t="shared" si="42"/>
        <v>0</v>
      </c>
      <c r="M93" s="147"/>
      <c r="N93" s="1"/>
      <c r="O93" s="2"/>
      <c r="P93" s="2"/>
      <c r="Q93" s="52" t="s">
        <v>30</v>
      </c>
      <c r="R93" s="378">
        <f aca="true" t="shared" si="43" ref="R93:Y93">+R91/R92</f>
        <v>0</v>
      </c>
      <c r="S93" s="379">
        <f t="shared" si="43"/>
        <v>0</v>
      </c>
      <c r="T93" s="379">
        <f t="shared" si="43"/>
        <v>0</v>
      </c>
      <c r="U93" s="379">
        <f t="shared" si="43"/>
        <v>0</v>
      </c>
      <c r="V93" s="379">
        <f t="shared" si="43"/>
        <v>0</v>
      </c>
      <c r="W93" s="379">
        <f t="shared" si="43"/>
        <v>0</v>
      </c>
      <c r="X93" s="379">
        <f t="shared" si="43"/>
        <v>0</v>
      </c>
      <c r="Y93" s="380">
        <f t="shared" si="43"/>
        <v>0</v>
      </c>
    </row>
    <row r="94" spans="1:25" s="5" customFormat="1" ht="4.5" customHeight="1">
      <c r="A94" s="1"/>
      <c r="B94" s="2"/>
      <c r="C94" s="2"/>
      <c r="D94" s="52"/>
      <c r="E94" s="1"/>
      <c r="F94" s="2"/>
      <c r="G94" s="2"/>
      <c r="H94" s="2"/>
      <c r="I94" s="2"/>
      <c r="J94" s="2"/>
      <c r="K94" s="2"/>
      <c r="L94" s="4"/>
      <c r="N94" s="1"/>
      <c r="O94" s="2"/>
      <c r="P94" s="2"/>
      <c r="Q94" s="52"/>
      <c r="R94" s="1"/>
      <c r="S94" s="2"/>
      <c r="T94" s="2"/>
      <c r="U94" s="2"/>
      <c r="V94" s="2"/>
      <c r="W94" s="2"/>
      <c r="X94" s="2"/>
      <c r="Y94" s="4"/>
    </row>
    <row r="95" spans="1:25" s="5" customFormat="1" ht="15.75">
      <c r="A95" s="14" t="s">
        <v>32</v>
      </c>
      <c r="B95" s="12" t="s">
        <v>33</v>
      </c>
      <c r="C95" s="2"/>
      <c r="D95" s="52"/>
      <c r="E95" s="1"/>
      <c r="F95" s="2"/>
      <c r="G95" s="2"/>
      <c r="H95" s="2"/>
      <c r="I95" s="2"/>
      <c r="J95" s="2"/>
      <c r="K95" s="2"/>
      <c r="L95" s="4"/>
      <c r="N95" s="14" t="s">
        <v>32</v>
      </c>
      <c r="O95" s="12" t="s">
        <v>33</v>
      </c>
      <c r="P95" s="2"/>
      <c r="Q95" s="52"/>
      <c r="R95" s="1"/>
      <c r="S95" s="2"/>
      <c r="T95" s="2"/>
      <c r="U95" s="2"/>
      <c r="V95" s="2"/>
      <c r="W95" s="2"/>
      <c r="X95" s="2"/>
      <c r="Y95" s="4"/>
    </row>
    <row r="96" spans="1:25" s="165" customFormat="1" ht="12.75">
      <c r="A96" s="162"/>
      <c r="B96" s="163"/>
      <c r="C96" s="163"/>
      <c r="D96" s="52" t="s">
        <v>25</v>
      </c>
      <c r="E96" s="381">
        <v>0</v>
      </c>
      <c r="F96" s="382">
        <v>0</v>
      </c>
      <c r="G96" s="382">
        <v>0</v>
      </c>
      <c r="H96" s="382">
        <v>0</v>
      </c>
      <c r="I96" s="382">
        <v>0</v>
      </c>
      <c r="J96" s="382">
        <v>0</v>
      </c>
      <c r="K96" s="382">
        <v>0</v>
      </c>
      <c r="L96" s="383">
        <v>0</v>
      </c>
      <c r="M96" s="164"/>
      <c r="N96" s="162"/>
      <c r="O96" s="163"/>
      <c r="P96" s="163"/>
      <c r="Q96" s="52" t="s">
        <v>25</v>
      </c>
      <c r="R96" s="381">
        <v>0</v>
      </c>
      <c r="S96" s="382">
        <v>0</v>
      </c>
      <c r="T96" s="382">
        <v>0</v>
      </c>
      <c r="U96" s="382">
        <v>0</v>
      </c>
      <c r="V96" s="382">
        <v>0</v>
      </c>
      <c r="W96" s="382">
        <v>0</v>
      </c>
      <c r="X96" s="382">
        <v>0</v>
      </c>
      <c r="Y96" s="383">
        <v>0</v>
      </c>
    </row>
    <row r="97" spans="1:25" s="5" customFormat="1" ht="12.75">
      <c r="A97" s="1"/>
      <c r="B97" s="2"/>
      <c r="C97" s="2"/>
      <c r="D97" s="52" t="s">
        <v>26</v>
      </c>
      <c r="E97" s="17">
        <f>+E92</f>
        <v>30000</v>
      </c>
      <c r="F97" s="18">
        <f aca="true" t="shared" si="44" ref="F97:L97">+F92</f>
        <v>50000</v>
      </c>
      <c r="G97" s="18">
        <f t="shared" si="44"/>
        <v>160000</v>
      </c>
      <c r="H97" s="18">
        <f t="shared" si="44"/>
        <v>1250000</v>
      </c>
      <c r="I97" s="18">
        <f t="shared" si="44"/>
        <v>2000000</v>
      </c>
      <c r="J97" s="18">
        <f t="shared" si="44"/>
        <v>10000000</v>
      </c>
      <c r="K97" s="18">
        <f t="shared" si="44"/>
        <v>24000000</v>
      </c>
      <c r="L97" s="35">
        <f t="shared" si="44"/>
        <v>24000000</v>
      </c>
      <c r="M97" s="24"/>
      <c r="N97" s="1"/>
      <c r="O97" s="2"/>
      <c r="P97" s="2"/>
      <c r="Q97" s="52" t="s">
        <v>26</v>
      </c>
      <c r="R97" s="17">
        <f aca="true" t="shared" si="45" ref="R97:Y97">+R92</f>
        <v>30000</v>
      </c>
      <c r="S97" s="18">
        <f t="shared" si="45"/>
        <v>50000</v>
      </c>
      <c r="T97" s="18">
        <f t="shared" si="45"/>
        <v>160000</v>
      </c>
      <c r="U97" s="18">
        <f t="shared" si="45"/>
        <v>1250000</v>
      </c>
      <c r="V97" s="18">
        <f t="shared" si="45"/>
        <v>2000000</v>
      </c>
      <c r="W97" s="18">
        <f t="shared" si="45"/>
        <v>10000000</v>
      </c>
      <c r="X97" s="18">
        <f t="shared" si="45"/>
        <v>24000000</v>
      </c>
      <c r="Y97" s="35">
        <f t="shared" si="45"/>
        <v>24000000</v>
      </c>
    </row>
    <row r="98" spans="1:25" s="5" customFormat="1" ht="12.75">
      <c r="A98" s="1"/>
      <c r="B98" s="2"/>
      <c r="C98" s="2"/>
      <c r="D98" s="50" t="s">
        <v>27</v>
      </c>
      <c r="E98" s="46">
        <f>+E96*E97</f>
        <v>0</v>
      </c>
      <c r="F98" s="47">
        <f aca="true" t="shared" si="46" ref="F98:L98">+F96*F97</f>
        <v>0</v>
      </c>
      <c r="G98" s="47">
        <f t="shared" si="46"/>
        <v>0</v>
      </c>
      <c r="H98" s="47">
        <f t="shared" si="46"/>
        <v>0</v>
      </c>
      <c r="I98" s="47">
        <f t="shared" si="46"/>
        <v>0</v>
      </c>
      <c r="J98" s="47">
        <f t="shared" si="46"/>
        <v>0</v>
      </c>
      <c r="K98" s="47">
        <f t="shared" si="46"/>
        <v>0</v>
      </c>
      <c r="L98" s="48">
        <f t="shared" si="46"/>
        <v>0</v>
      </c>
      <c r="M98" s="160"/>
      <c r="N98" s="1"/>
      <c r="O98" s="2"/>
      <c r="P98" s="2"/>
      <c r="Q98" s="50" t="s">
        <v>27</v>
      </c>
      <c r="R98" s="46">
        <f>+R96*R97</f>
        <v>0</v>
      </c>
      <c r="S98" s="47">
        <f aca="true" t="shared" si="47" ref="S98:Y98">+S96*S97</f>
        <v>0</v>
      </c>
      <c r="T98" s="47">
        <f t="shared" si="47"/>
        <v>0</v>
      </c>
      <c r="U98" s="47">
        <f t="shared" si="47"/>
        <v>0</v>
      </c>
      <c r="V98" s="47">
        <f t="shared" si="47"/>
        <v>0</v>
      </c>
      <c r="W98" s="47">
        <f t="shared" si="47"/>
        <v>0</v>
      </c>
      <c r="X98" s="47">
        <f t="shared" si="47"/>
        <v>0</v>
      </c>
      <c r="Y98" s="48">
        <f t="shared" si="47"/>
        <v>0</v>
      </c>
    </row>
    <row r="99" spans="1:25" s="5" customFormat="1" ht="6.75" customHeight="1">
      <c r="A99" s="1"/>
      <c r="B99" s="2"/>
      <c r="C99" s="2"/>
      <c r="D99" s="52"/>
      <c r="E99" s="1"/>
      <c r="F99" s="2"/>
      <c r="G99" s="2"/>
      <c r="H99" s="2"/>
      <c r="I99" s="2"/>
      <c r="J99" s="2"/>
      <c r="K99" s="2"/>
      <c r="L99" s="4"/>
      <c r="N99" s="1"/>
      <c r="O99" s="2"/>
      <c r="P99" s="2"/>
      <c r="Q99" s="52"/>
      <c r="R99" s="1"/>
      <c r="S99" s="2"/>
      <c r="T99" s="2"/>
      <c r="U99" s="2"/>
      <c r="V99" s="2"/>
      <c r="W99" s="2"/>
      <c r="X99" s="2"/>
      <c r="Y99" s="4"/>
    </row>
    <row r="100" spans="1:25" s="5" customFormat="1" ht="15.75">
      <c r="A100" s="14" t="s">
        <v>34</v>
      </c>
      <c r="B100" s="12" t="s">
        <v>35</v>
      </c>
      <c r="C100" s="12"/>
      <c r="D100" s="32"/>
      <c r="E100" s="1"/>
      <c r="F100" s="2"/>
      <c r="G100" s="2"/>
      <c r="H100" s="2"/>
      <c r="I100" s="2"/>
      <c r="J100" s="2"/>
      <c r="K100" s="2"/>
      <c r="L100" s="4"/>
      <c r="N100" s="14" t="s">
        <v>34</v>
      </c>
      <c r="O100" s="12" t="s">
        <v>35</v>
      </c>
      <c r="P100" s="12"/>
      <c r="Q100" s="32"/>
      <c r="R100" s="1"/>
      <c r="S100" s="2"/>
      <c r="T100" s="2"/>
      <c r="U100" s="2"/>
      <c r="V100" s="2"/>
      <c r="W100" s="2"/>
      <c r="X100" s="2"/>
      <c r="Y100" s="4"/>
    </row>
    <row r="101" spans="1:25" s="5" customFormat="1" ht="12.75">
      <c r="A101" s="1"/>
      <c r="B101" s="31" t="s">
        <v>36</v>
      </c>
      <c r="C101" s="31" t="s">
        <v>37</v>
      </c>
      <c r="D101" s="32"/>
      <c r="E101" s="64"/>
      <c r="F101" s="65"/>
      <c r="G101" s="65"/>
      <c r="H101" s="65"/>
      <c r="I101" s="65"/>
      <c r="J101" s="65"/>
      <c r="K101" s="65"/>
      <c r="L101" s="66"/>
      <c r="M101" s="166"/>
      <c r="N101" s="1"/>
      <c r="O101" s="31" t="s">
        <v>36</v>
      </c>
      <c r="P101" s="31" t="s">
        <v>37</v>
      </c>
      <c r="Q101" s="32"/>
      <c r="R101" s="64"/>
      <c r="S101" s="65"/>
      <c r="T101" s="65"/>
      <c r="U101" s="65"/>
      <c r="V101" s="65"/>
      <c r="W101" s="65"/>
      <c r="X101" s="65"/>
      <c r="Y101" s="66"/>
    </row>
    <row r="102" spans="1:25" s="165" customFormat="1" ht="12.75">
      <c r="A102" s="162"/>
      <c r="B102" s="163"/>
      <c r="C102" s="163"/>
      <c r="D102" s="52" t="s">
        <v>25</v>
      </c>
      <c r="E102" s="381">
        <v>0</v>
      </c>
      <c r="F102" s="382">
        <v>0</v>
      </c>
      <c r="G102" s="382">
        <v>0</v>
      </c>
      <c r="H102" s="382">
        <v>0</v>
      </c>
      <c r="I102" s="382">
        <v>0</v>
      </c>
      <c r="J102" s="382">
        <v>0</v>
      </c>
      <c r="K102" s="382">
        <v>0</v>
      </c>
      <c r="L102" s="383">
        <v>0</v>
      </c>
      <c r="M102" s="164"/>
      <c r="N102" s="162"/>
      <c r="O102" s="163"/>
      <c r="P102" s="163"/>
      <c r="Q102" s="52" t="s">
        <v>25</v>
      </c>
      <c r="R102" s="381">
        <v>0</v>
      </c>
      <c r="S102" s="382">
        <v>0</v>
      </c>
      <c r="T102" s="382">
        <v>0</v>
      </c>
      <c r="U102" s="382">
        <v>0</v>
      </c>
      <c r="V102" s="382">
        <v>0</v>
      </c>
      <c r="W102" s="382">
        <v>0</v>
      </c>
      <c r="X102" s="382">
        <v>0</v>
      </c>
      <c r="Y102" s="383">
        <v>0</v>
      </c>
    </row>
    <row r="103" spans="1:25" s="5" customFormat="1" ht="12.75">
      <c r="A103" s="1"/>
      <c r="B103" s="2"/>
      <c r="C103" s="2"/>
      <c r="D103" s="52" t="s">
        <v>26</v>
      </c>
      <c r="E103" s="17">
        <f>+E97</f>
        <v>30000</v>
      </c>
      <c r="F103" s="18">
        <f aca="true" t="shared" si="48" ref="F103:L103">+F97</f>
        <v>50000</v>
      </c>
      <c r="G103" s="18">
        <f t="shared" si="48"/>
        <v>160000</v>
      </c>
      <c r="H103" s="18">
        <f t="shared" si="48"/>
        <v>1250000</v>
      </c>
      <c r="I103" s="18">
        <f t="shared" si="48"/>
        <v>2000000</v>
      </c>
      <c r="J103" s="18">
        <f t="shared" si="48"/>
        <v>10000000</v>
      </c>
      <c r="K103" s="18">
        <f t="shared" si="48"/>
        <v>24000000</v>
      </c>
      <c r="L103" s="35">
        <f t="shared" si="48"/>
        <v>24000000</v>
      </c>
      <c r="M103" s="24"/>
      <c r="N103" s="1"/>
      <c r="O103" s="2"/>
      <c r="P103" s="2"/>
      <c r="Q103" s="52" t="s">
        <v>26</v>
      </c>
      <c r="R103" s="17">
        <f aca="true" t="shared" si="49" ref="R103:Y103">+R97</f>
        <v>30000</v>
      </c>
      <c r="S103" s="18">
        <f t="shared" si="49"/>
        <v>50000</v>
      </c>
      <c r="T103" s="18">
        <f t="shared" si="49"/>
        <v>160000</v>
      </c>
      <c r="U103" s="18">
        <f t="shared" si="49"/>
        <v>1250000</v>
      </c>
      <c r="V103" s="18">
        <f t="shared" si="49"/>
        <v>2000000</v>
      </c>
      <c r="W103" s="18">
        <f t="shared" si="49"/>
        <v>10000000</v>
      </c>
      <c r="X103" s="18">
        <f t="shared" si="49"/>
        <v>24000000</v>
      </c>
      <c r="Y103" s="35">
        <f t="shared" si="49"/>
        <v>24000000</v>
      </c>
    </row>
    <row r="104" spans="1:25" s="5" customFormat="1" ht="12.75">
      <c r="A104" s="1"/>
      <c r="B104" s="2"/>
      <c r="C104" s="2"/>
      <c r="D104" s="50" t="s">
        <v>27</v>
      </c>
      <c r="E104" s="46">
        <f>+E102*E103</f>
        <v>0</v>
      </c>
      <c r="F104" s="47">
        <f aca="true" t="shared" si="50" ref="F104:L104">+F102*F103</f>
        <v>0</v>
      </c>
      <c r="G104" s="47">
        <f t="shared" si="50"/>
        <v>0</v>
      </c>
      <c r="H104" s="47">
        <f t="shared" si="50"/>
        <v>0</v>
      </c>
      <c r="I104" s="47">
        <f t="shared" si="50"/>
        <v>0</v>
      </c>
      <c r="J104" s="47">
        <f t="shared" si="50"/>
        <v>0</v>
      </c>
      <c r="K104" s="47">
        <f t="shared" si="50"/>
        <v>0</v>
      </c>
      <c r="L104" s="48">
        <f t="shared" si="50"/>
        <v>0</v>
      </c>
      <c r="M104" s="160"/>
      <c r="N104" s="1"/>
      <c r="O104" s="2"/>
      <c r="P104" s="2"/>
      <c r="Q104" s="50" t="s">
        <v>27</v>
      </c>
      <c r="R104" s="46">
        <f>+R102*R103</f>
        <v>0</v>
      </c>
      <c r="S104" s="47">
        <f aca="true" t="shared" si="51" ref="S104:Y104">+S102*S103</f>
        <v>0</v>
      </c>
      <c r="T104" s="47">
        <f t="shared" si="51"/>
        <v>0</v>
      </c>
      <c r="U104" s="47">
        <f t="shared" si="51"/>
        <v>0</v>
      </c>
      <c r="V104" s="47">
        <f t="shared" si="51"/>
        <v>0</v>
      </c>
      <c r="W104" s="47">
        <f t="shared" si="51"/>
        <v>0</v>
      </c>
      <c r="X104" s="47">
        <f t="shared" si="51"/>
        <v>0</v>
      </c>
      <c r="Y104" s="48">
        <f t="shared" si="51"/>
        <v>0</v>
      </c>
    </row>
    <row r="105" spans="1:25" s="5" customFormat="1" ht="12.75">
      <c r="A105" s="1"/>
      <c r="B105" s="2"/>
      <c r="C105" s="2"/>
      <c r="D105" s="52"/>
      <c r="E105" s="1"/>
      <c r="F105" s="2"/>
      <c r="G105" s="2"/>
      <c r="H105" s="2"/>
      <c r="I105" s="2"/>
      <c r="J105" s="2"/>
      <c r="K105" s="2"/>
      <c r="L105" s="4"/>
      <c r="N105" s="1"/>
      <c r="O105" s="2"/>
      <c r="P105" s="2"/>
      <c r="Q105" s="52"/>
      <c r="R105" s="1"/>
      <c r="S105" s="2"/>
      <c r="T105" s="2"/>
      <c r="U105" s="2"/>
      <c r="V105" s="2"/>
      <c r="W105" s="2"/>
      <c r="X105" s="2"/>
      <c r="Y105" s="4"/>
    </row>
    <row r="106" spans="1:25" s="5" customFormat="1" ht="12.75">
      <c r="A106" s="1"/>
      <c r="B106" s="172" t="s">
        <v>101</v>
      </c>
      <c r="C106" s="31" t="s">
        <v>102</v>
      </c>
      <c r="D106" s="32"/>
      <c r="E106" s="1"/>
      <c r="F106" s="2"/>
      <c r="G106" s="2"/>
      <c r="H106" s="2"/>
      <c r="I106" s="2"/>
      <c r="J106" s="2"/>
      <c r="K106" s="2"/>
      <c r="L106" s="4"/>
      <c r="N106" s="1"/>
      <c r="O106" s="172" t="s">
        <v>101</v>
      </c>
      <c r="P106" s="31" t="s">
        <v>102</v>
      </c>
      <c r="Q106" s="32"/>
      <c r="R106" s="1"/>
      <c r="S106" s="2"/>
      <c r="T106" s="2"/>
      <c r="U106" s="2"/>
      <c r="V106" s="2"/>
      <c r="W106" s="2"/>
      <c r="X106" s="2"/>
      <c r="Y106" s="4"/>
    </row>
    <row r="107" spans="1:25" s="5" customFormat="1" ht="12.75">
      <c r="A107" s="1"/>
      <c r="B107" s="2"/>
      <c r="C107" s="2" t="s">
        <v>103</v>
      </c>
      <c r="D107" s="52"/>
      <c r="E107" s="1"/>
      <c r="F107" s="2"/>
      <c r="G107" s="2"/>
      <c r="H107" s="2"/>
      <c r="I107" s="2"/>
      <c r="J107" s="2"/>
      <c r="K107" s="2"/>
      <c r="L107" s="4"/>
      <c r="N107" s="1"/>
      <c r="O107" s="2"/>
      <c r="P107" s="2" t="s">
        <v>103</v>
      </c>
      <c r="Q107" s="52"/>
      <c r="R107" s="1"/>
      <c r="S107" s="2"/>
      <c r="T107" s="2"/>
      <c r="U107" s="2"/>
      <c r="V107" s="2"/>
      <c r="W107" s="2"/>
      <c r="X107" s="2"/>
      <c r="Y107" s="4"/>
    </row>
    <row r="108" spans="1:25" s="5" customFormat="1" ht="12.75">
      <c r="A108" s="1"/>
      <c r="B108" s="2"/>
      <c r="C108" s="2"/>
      <c r="D108" s="52" t="s">
        <v>31</v>
      </c>
      <c r="E108" s="17">
        <f>+E103</f>
        <v>30000</v>
      </c>
      <c r="F108" s="18">
        <f aca="true" t="shared" si="52" ref="F108:L108">+F103</f>
        <v>50000</v>
      </c>
      <c r="G108" s="18">
        <f t="shared" si="52"/>
        <v>160000</v>
      </c>
      <c r="H108" s="18">
        <f t="shared" si="52"/>
        <v>1250000</v>
      </c>
      <c r="I108" s="18">
        <f t="shared" si="52"/>
        <v>2000000</v>
      </c>
      <c r="J108" s="18">
        <f t="shared" si="52"/>
        <v>10000000</v>
      </c>
      <c r="K108" s="18">
        <f t="shared" si="52"/>
        <v>24000000</v>
      </c>
      <c r="L108" s="35">
        <f t="shared" si="52"/>
        <v>24000000</v>
      </c>
      <c r="M108" s="24"/>
      <c r="N108" s="1"/>
      <c r="O108" s="2"/>
      <c r="P108" s="2"/>
      <c r="Q108" s="52" t="s">
        <v>31</v>
      </c>
      <c r="R108" s="17">
        <f aca="true" t="shared" si="53" ref="R108:Y108">+R103</f>
        <v>30000</v>
      </c>
      <c r="S108" s="18">
        <f t="shared" si="53"/>
        <v>50000</v>
      </c>
      <c r="T108" s="18">
        <f t="shared" si="53"/>
        <v>160000</v>
      </c>
      <c r="U108" s="18">
        <f t="shared" si="53"/>
        <v>1250000</v>
      </c>
      <c r="V108" s="18">
        <f t="shared" si="53"/>
        <v>2000000</v>
      </c>
      <c r="W108" s="18">
        <f t="shared" si="53"/>
        <v>10000000</v>
      </c>
      <c r="X108" s="18">
        <f t="shared" si="53"/>
        <v>24000000</v>
      </c>
      <c r="Y108" s="35">
        <f t="shared" si="53"/>
        <v>24000000</v>
      </c>
    </row>
    <row r="109" spans="1:25" s="5" customFormat="1" ht="12.75">
      <c r="A109" s="1"/>
      <c r="B109" s="2"/>
      <c r="C109" s="2"/>
      <c r="D109" s="52" t="s">
        <v>104</v>
      </c>
      <c r="E109" s="17">
        <f>+E32</f>
        <v>0</v>
      </c>
      <c r="F109" s="18">
        <f aca="true" t="shared" si="54" ref="F109:L109">+F32</f>
        <v>0</v>
      </c>
      <c r="G109" s="18">
        <f t="shared" si="54"/>
        <v>0</v>
      </c>
      <c r="H109" s="18">
        <f t="shared" si="54"/>
        <v>0</v>
      </c>
      <c r="I109" s="18">
        <f t="shared" si="54"/>
        <v>0</v>
      </c>
      <c r="J109" s="18">
        <f t="shared" si="54"/>
        <v>0</v>
      </c>
      <c r="K109" s="18">
        <f t="shared" si="54"/>
        <v>0</v>
      </c>
      <c r="L109" s="35">
        <f t="shared" si="54"/>
        <v>0</v>
      </c>
      <c r="M109" s="24"/>
      <c r="N109" s="1"/>
      <c r="O109" s="2"/>
      <c r="P109" s="2"/>
      <c r="Q109" s="52" t="s">
        <v>104</v>
      </c>
      <c r="R109" s="17">
        <f>+R32</f>
        <v>0</v>
      </c>
      <c r="S109" s="18">
        <f aca="true" t="shared" si="55" ref="S109:Y109">+S32</f>
        <v>0</v>
      </c>
      <c r="T109" s="18">
        <f t="shared" si="55"/>
        <v>0</v>
      </c>
      <c r="U109" s="18">
        <f t="shared" si="55"/>
        <v>0</v>
      </c>
      <c r="V109" s="18">
        <f t="shared" si="55"/>
        <v>0</v>
      </c>
      <c r="W109" s="18">
        <f t="shared" si="55"/>
        <v>0</v>
      </c>
      <c r="X109" s="18">
        <f t="shared" si="55"/>
        <v>0</v>
      </c>
      <c r="Y109" s="35">
        <f t="shared" si="55"/>
        <v>0</v>
      </c>
    </row>
    <row r="110" spans="1:25" s="5" customFormat="1" ht="12.75">
      <c r="A110" s="1"/>
      <c r="B110" s="2"/>
      <c r="C110" s="2"/>
      <c r="D110" s="52" t="s">
        <v>105</v>
      </c>
      <c r="E110" s="381">
        <v>0</v>
      </c>
      <c r="F110" s="382">
        <v>0</v>
      </c>
      <c r="G110" s="382">
        <v>0</v>
      </c>
      <c r="H110" s="382">
        <v>0</v>
      </c>
      <c r="I110" s="382">
        <v>0</v>
      </c>
      <c r="J110" s="382">
        <v>0</v>
      </c>
      <c r="K110" s="382">
        <v>0</v>
      </c>
      <c r="L110" s="383">
        <v>0</v>
      </c>
      <c r="N110" s="1"/>
      <c r="O110" s="2"/>
      <c r="P110" s="2"/>
      <c r="Q110" s="52" t="s">
        <v>105</v>
      </c>
      <c r="R110" s="381">
        <v>0</v>
      </c>
      <c r="S110" s="382">
        <v>0</v>
      </c>
      <c r="T110" s="382">
        <v>0</v>
      </c>
      <c r="U110" s="382">
        <v>0</v>
      </c>
      <c r="V110" s="382">
        <v>0</v>
      </c>
      <c r="W110" s="382">
        <v>0</v>
      </c>
      <c r="X110" s="382">
        <v>0</v>
      </c>
      <c r="Y110" s="383">
        <v>0</v>
      </c>
    </row>
    <row r="111" spans="1:25" s="5" customFormat="1" ht="12.75">
      <c r="A111" s="1"/>
      <c r="B111" s="2"/>
      <c r="C111" s="2"/>
      <c r="D111" s="173" t="s">
        <v>106</v>
      </c>
      <c r="E111" s="17">
        <f aca="true" t="shared" si="56" ref="E111:L111">+E108*E110</f>
        <v>0</v>
      </c>
      <c r="F111" s="18">
        <f t="shared" si="56"/>
        <v>0</v>
      </c>
      <c r="G111" s="18">
        <f t="shared" si="56"/>
        <v>0</v>
      </c>
      <c r="H111" s="18">
        <f t="shared" si="56"/>
        <v>0</v>
      </c>
      <c r="I111" s="18">
        <f t="shared" si="56"/>
        <v>0</v>
      </c>
      <c r="J111" s="18">
        <f t="shared" si="56"/>
        <v>0</v>
      </c>
      <c r="K111" s="18">
        <f t="shared" si="56"/>
        <v>0</v>
      </c>
      <c r="L111" s="35">
        <f t="shared" si="56"/>
        <v>0</v>
      </c>
      <c r="M111" s="24"/>
      <c r="N111" s="1"/>
      <c r="O111" s="2"/>
      <c r="P111" s="2"/>
      <c r="Q111" s="173" t="s">
        <v>106</v>
      </c>
      <c r="R111" s="17">
        <f aca="true" t="shared" si="57" ref="R111:Y111">+R108*R110</f>
        <v>0</v>
      </c>
      <c r="S111" s="18">
        <f t="shared" si="57"/>
        <v>0</v>
      </c>
      <c r="T111" s="18">
        <f t="shared" si="57"/>
        <v>0</v>
      </c>
      <c r="U111" s="18">
        <f t="shared" si="57"/>
        <v>0</v>
      </c>
      <c r="V111" s="18">
        <f t="shared" si="57"/>
        <v>0</v>
      </c>
      <c r="W111" s="18">
        <f t="shared" si="57"/>
        <v>0</v>
      </c>
      <c r="X111" s="18">
        <f t="shared" si="57"/>
        <v>0</v>
      </c>
      <c r="Y111" s="35">
        <f t="shared" si="57"/>
        <v>0</v>
      </c>
    </row>
    <row r="112" spans="1:25" s="5" customFormat="1" ht="12.75">
      <c r="A112" s="1"/>
      <c r="B112" s="2"/>
      <c r="C112" s="2"/>
      <c r="D112" s="174"/>
      <c r="E112" s="17"/>
      <c r="F112" s="18"/>
      <c r="G112" s="18"/>
      <c r="H112" s="18"/>
      <c r="I112" s="18"/>
      <c r="J112" s="18"/>
      <c r="K112" s="18"/>
      <c r="L112" s="35"/>
      <c r="M112" s="24"/>
      <c r="N112" s="1"/>
      <c r="O112" s="2"/>
      <c r="P112" s="2"/>
      <c r="Q112" s="174"/>
      <c r="R112" s="17"/>
      <c r="S112" s="18"/>
      <c r="T112" s="18"/>
      <c r="U112" s="18"/>
      <c r="V112" s="18"/>
      <c r="W112" s="18"/>
      <c r="X112" s="18"/>
      <c r="Y112" s="35"/>
    </row>
    <row r="113" spans="1:25" s="5" customFormat="1" ht="12.75">
      <c r="A113" s="1"/>
      <c r="B113" s="2"/>
      <c r="C113" s="2" t="s">
        <v>107</v>
      </c>
      <c r="D113" s="174"/>
      <c r="E113" s="17"/>
      <c r="F113" s="18"/>
      <c r="G113" s="18"/>
      <c r="H113" s="18"/>
      <c r="I113" s="18"/>
      <c r="J113" s="18"/>
      <c r="K113" s="18"/>
      <c r="L113" s="35"/>
      <c r="M113" s="24"/>
      <c r="N113" s="1"/>
      <c r="O113" s="2"/>
      <c r="P113" s="2" t="s">
        <v>107</v>
      </c>
      <c r="Q113" s="174"/>
      <c r="R113" s="17"/>
      <c r="S113" s="18"/>
      <c r="T113" s="18"/>
      <c r="U113" s="18"/>
      <c r="V113" s="18"/>
      <c r="W113" s="18"/>
      <c r="X113" s="18"/>
      <c r="Y113" s="35"/>
    </row>
    <row r="114" spans="1:25" s="5" customFormat="1" ht="12.75">
      <c r="A114" s="1"/>
      <c r="B114" s="2"/>
      <c r="C114" s="2"/>
      <c r="D114" s="173" t="s">
        <v>108</v>
      </c>
      <c r="E114" s="381">
        <v>0</v>
      </c>
      <c r="F114" s="382">
        <v>0</v>
      </c>
      <c r="G114" s="382">
        <v>0</v>
      </c>
      <c r="H114" s="382">
        <v>0</v>
      </c>
      <c r="I114" s="382">
        <v>0</v>
      </c>
      <c r="J114" s="382">
        <v>0</v>
      </c>
      <c r="K114" s="382">
        <v>0</v>
      </c>
      <c r="L114" s="383">
        <v>0</v>
      </c>
      <c r="M114" s="24"/>
      <c r="N114" s="1"/>
      <c r="O114" s="2"/>
      <c r="P114" s="2"/>
      <c r="Q114" s="173" t="s">
        <v>108</v>
      </c>
      <c r="R114" s="381">
        <v>0</v>
      </c>
      <c r="S114" s="382">
        <v>0</v>
      </c>
      <c r="T114" s="382">
        <v>0</v>
      </c>
      <c r="U114" s="382">
        <v>0</v>
      </c>
      <c r="V114" s="382">
        <v>0</v>
      </c>
      <c r="W114" s="382">
        <v>0</v>
      </c>
      <c r="X114" s="382">
        <v>0</v>
      </c>
      <c r="Y114" s="383">
        <v>0</v>
      </c>
    </row>
    <row r="115" spans="1:25" s="5" customFormat="1" ht="12.75">
      <c r="A115" s="1"/>
      <c r="B115" s="2"/>
      <c r="C115" s="2"/>
      <c r="D115" s="52" t="s">
        <v>109</v>
      </c>
      <c r="E115" s="381">
        <v>0</v>
      </c>
      <c r="F115" s="382">
        <v>0</v>
      </c>
      <c r="G115" s="382">
        <v>0</v>
      </c>
      <c r="H115" s="382">
        <v>0</v>
      </c>
      <c r="I115" s="382">
        <v>0</v>
      </c>
      <c r="J115" s="382">
        <v>0</v>
      </c>
      <c r="K115" s="382">
        <v>0</v>
      </c>
      <c r="L115" s="383">
        <v>0</v>
      </c>
      <c r="M115" s="147"/>
      <c r="N115" s="1"/>
      <c r="O115" s="2"/>
      <c r="P115" s="2"/>
      <c r="Q115" s="52" t="s">
        <v>109</v>
      </c>
      <c r="R115" s="381">
        <v>0</v>
      </c>
      <c r="S115" s="382">
        <v>0</v>
      </c>
      <c r="T115" s="382">
        <v>0</v>
      </c>
      <c r="U115" s="382">
        <v>0</v>
      </c>
      <c r="V115" s="382">
        <v>0</v>
      </c>
      <c r="W115" s="382">
        <v>0</v>
      </c>
      <c r="X115" s="382">
        <v>0</v>
      </c>
      <c r="Y115" s="383">
        <v>0</v>
      </c>
    </row>
    <row r="116" spans="1:25" s="5" customFormat="1" ht="12.75">
      <c r="A116" s="1"/>
      <c r="B116" s="2"/>
      <c r="C116" s="2"/>
      <c r="D116" s="50" t="s">
        <v>110</v>
      </c>
      <c r="E116" s="175">
        <f>+E114*E115</f>
        <v>0</v>
      </c>
      <c r="F116" s="176">
        <f aca="true" t="shared" si="58" ref="F116:L116">+F114*F115</f>
        <v>0</v>
      </c>
      <c r="G116" s="176">
        <f t="shared" si="58"/>
        <v>0</v>
      </c>
      <c r="H116" s="176">
        <f t="shared" si="58"/>
        <v>0</v>
      </c>
      <c r="I116" s="176">
        <f t="shared" si="58"/>
        <v>0</v>
      </c>
      <c r="J116" s="176">
        <f t="shared" si="58"/>
        <v>0</v>
      </c>
      <c r="K116" s="176">
        <f t="shared" si="58"/>
        <v>0</v>
      </c>
      <c r="L116" s="177">
        <f t="shared" si="58"/>
        <v>0</v>
      </c>
      <c r="M116" s="160"/>
      <c r="N116" s="1"/>
      <c r="O116" s="2"/>
      <c r="P116" s="2"/>
      <c r="Q116" s="50" t="s">
        <v>110</v>
      </c>
      <c r="R116" s="175">
        <f aca="true" t="shared" si="59" ref="R116:Y116">+R114*R115</f>
        <v>0</v>
      </c>
      <c r="S116" s="176">
        <f t="shared" si="59"/>
        <v>0</v>
      </c>
      <c r="T116" s="176">
        <f t="shared" si="59"/>
        <v>0</v>
      </c>
      <c r="U116" s="176">
        <f t="shared" si="59"/>
        <v>0</v>
      </c>
      <c r="V116" s="176">
        <f t="shared" si="59"/>
        <v>0</v>
      </c>
      <c r="W116" s="176">
        <f t="shared" si="59"/>
        <v>0</v>
      </c>
      <c r="X116" s="176">
        <f t="shared" si="59"/>
        <v>0</v>
      </c>
      <c r="Y116" s="177">
        <f t="shared" si="59"/>
        <v>0</v>
      </c>
    </row>
    <row r="117" spans="1:25" s="5" customFormat="1" ht="12.75">
      <c r="A117" s="1"/>
      <c r="B117" s="2"/>
      <c r="C117" s="2"/>
      <c r="D117" s="52"/>
      <c r="E117" s="1"/>
      <c r="F117" s="2"/>
      <c r="G117" s="2"/>
      <c r="H117" s="2"/>
      <c r="I117" s="2"/>
      <c r="J117" s="2"/>
      <c r="K117" s="2"/>
      <c r="L117" s="4"/>
      <c r="N117" s="1"/>
      <c r="O117" s="2"/>
      <c r="P117" s="2"/>
      <c r="Q117" s="52"/>
      <c r="R117" s="1"/>
      <c r="S117" s="2"/>
      <c r="T117" s="2"/>
      <c r="U117" s="2"/>
      <c r="V117" s="2"/>
      <c r="W117" s="2"/>
      <c r="X117" s="2"/>
      <c r="Y117" s="4"/>
    </row>
    <row r="118" spans="1:25" s="5" customFormat="1" ht="12.75">
      <c r="A118" s="1"/>
      <c r="B118" s="172" t="s">
        <v>111</v>
      </c>
      <c r="C118" s="31" t="s">
        <v>112</v>
      </c>
      <c r="D118" s="32"/>
      <c r="E118" s="64"/>
      <c r="F118" s="65"/>
      <c r="G118" s="65"/>
      <c r="H118" s="65"/>
      <c r="I118" s="65"/>
      <c r="J118" s="65"/>
      <c r="K118" s="65"/>
      <c r="L118" s="66"/>
      <c r="M118" s="166"/>
      <c r="N118" s="1"/>
      <c r="O118" s="172" t="s">
        <v>111</v>
      </c>
      <c r="P118" s="31" t="s">
        <v>112</v>
      </c>
      <c r="Q118" s="32"/>
      <c r="R118" s="64"/>
      <c r="S118" s="65"/>
      <c r="T118" s="65"/>
      <c r="U118" s="65"/>
      <c r="V118" s="65"/>
      <c r="W118" s="65"/>
      <c r="X118" s="65"/>
      <c r="Y118" s="66"/>
    </row>
    <row r="119" spans="1:25" s="5" customFormat="1" ht="12.75">
      <c r="A119" s="1"/>
      <c r="B119" s="2"/>
      <c r="C119" s="2"/>
      <c r="D119" s="50" t="s">
        <v>27</v>
      </c>
      <c r="E119" s="178">
        <v>0</v>
      </c>
      <c r="F119" s="179">
        <v>0</v>
      </c>
      <c r="G119" s="179">
        <v>0</v>
      </c>
      <c r="H119" s="179">
        <v>0</v>
      </c>
      <c r="I119" s="179">
        <v>0</v>
      </c>
      <c r="J119" s="179">
        <v>0</v>
      </c>
      <c r="K119" s="179">
        <v>0</v>
      </c>
      <c r="L119" s="180">
        <v>0</v>
      </c>
      <c r="M119" s="160"/>
      <c r="N119" s="1"/>
      <c r="O119" s="2"/>
      <c r="P119" s="2"/>
      <c r="Q119" s="50" t="s">
        <v>27</v>
      </c>
      <c r="R119" s="178">
        <v>0</v>
      </c>
      <c r="S119" s="179">
        <v>0</v>
      </c>
      <c r="T119" s="179">
        <v>0</v>
      </c>
      <c r="U119" s="179">
        <v>0</v>
      </c>
      <c r="V119" s="179">
        <v>0</v>
      </c>
      <c r="W119" s="179">
        <v>0</v>
      </c>
      <c r="X119" s="179">
        <v>0</v>
      </c>
      <c r="Y119" s="180">
        <v>0</v>
      </c>
    </row>
    <row r="120" spans="1:25" s="5" customFormat="1" ht="12.75">
      <c r="A120" s="1"/>
      <c r="B120" s="2"/>
      <c r="C120" s="2"/>
      <c r="D120" s="52"/>
      <c r="E120" s="1"/>
      <c r="F120" s="2"/>
      <c r="G120" s="2"/>
      <c r="H120" s="2"/>
      <c r="I120" s="2"/>
      <c r="J120" s="2"/>
      <c r="K120" s="2"/>
      <c r="L120" s="4"/>
      <c r="N120" s="1"/>
      <c r="O120" s="2"/>
      <c r="P120" s="2"/>
      <c r="Q120" s="52"/>
      <c r="R120" s="1"/>
      <c r="S120" s="2"/>
      <c r="T120" s="2"/>
      <c r="U120" s="2"/>
      <c r="V120" s="2"/>
      <c r="W120" s="2"/>
      <c r="X120" s="2"/>
      <c r="Y120" s="4"/>
    </row>
    <row r="121" spans="1:25" s="5" customFormat="1" ht="15.75">
      <c r="A121" s="181">
        <v>4</v>
      </c>
      <c r="B121" s="12" t="s">
        <v>113</v>
      </c>
      <c r="C121" s="12"/>
      <c r="D121" s="32"/>
      <c r="E121" s="1"/>
      <c r="F121" s="2"/>
      <c r="G121" s="2"/>
      <c r="H121" s="2"/>
      <c r="I121" s="2"/>
      <c r="J121" s="2"/>
      <c r="K121" s="2"/>
      <c r="L121" s="4"/>
      <c r="N121" s="181">
        <v>4</v>
      </c>
      <c r="O121" s="12" t="s">
        <v>113</v>
      </c>
      <c r="P121" s="12"/>
      <c r="Q121" s="32"/>
      <c r="R121" s="1"/>
      <c r="S121" s="2"/>
      <c r="T121" s="2"/>
      <c r="U121" s="2"/>
      <c r="V121" s="2"/>
      <c r="W121" s="2"/>
      <c r="X121" s="2"/>
      <c r="Y121" s="4"/>
    </row>
    <row r="122" spans="1:25" s="165" customFormat="1" ht="12.75">
      <c r="A122" s="162"/>
      <c r="B122" s="163"/>
      <c r="C122" s="163"/>
      <c r="D122" s="52" t="s">
        <v>25</v>
      </c>
      <c r="E122" s="381">
        <v>0</v>
      </c>
      <c r="F122" s="382">
        <v>0</v>
      </c>
      <c r="G122" s="382">
        <v>0</v>
      </c>
      <c r="H122" s="382">
        <v>0</v>
      </c>
      <c r="I122" s="382">
        <v>0</v>
      </c>
      <c r="J122" s="382">
        <v>0</v>
      </c>
      <c r="K122" s="382">
        <v>0</v>
      </c>
      <c r="L122" s="383">
        <v>0</v>
      </c>
      <c r="M122" s="164"/>
      <c r="N122" s="162"/>
      <c r="O122" s="163"/>
      <c r="P122" s="163"/>
      <c r="Q122" s="52" t="s">
        <v>25</v>
      </c>
      <c r="R122" s="381">
        <v>0</v>
      </c>
      <c r="S122" s="382">
        <v>0</v>
      </c>
      <c r="T122" s="382">
        <v>0</v>
      </c>
      <c r="U122" s="382">
        <v>0</v>
      </c>
      <c r="V122" s="382">
        <v>0</v>
      </c>
      <c r="W122" s="382">
        <v>0</v>
      </c>
      <c r="X122" s="382">
        <v>0</v>
      </c>
      <c r="Y122" s="383">
        <v>0</v>
      </c>
    </row>
    <row r="123" spans="1:25" s="5" customFormat="1" ht="12.75">
      <c r="A123" s="1"/>
      <c r="B123" s="2"/>
      <c r="C123" s="2"/>
      <c r="D123" s="52" t="s">
        <v>26</v>
      </c>
      <c r="E123" s="17">
        <f>+E108</f>
        <v>30000</v>
      </c>
      <c r="F123" s="18">
        <f aca="true" t="shared" si="60" ref="F123:L123">+F108</f>
        <v>50000</v>
      </c>
      <c r="G123" s="18">
        <f t="shared" si="60"/>
        <v>160000</v>
      </c>
      <c r="H123" s="18">
        <f t="shared" si="60"/>
        <v>1250000</v>
      </c>
      <c r="I123" s="18">
        <f t="shared" si="60"/>
        <v>2000000</v>
      </c>
      <c r="J123" s="18">
        <f t="shared" si="60"/>
        <v>10000000</v>
      </c>
      <c r="K123" s="18">
        <f t="shared" si="60"/>
        <v>24000000</v>
      </c>
      <c r="L123" s="35">
        <f t="shared" si="60"/>
        <v>24000000</v>
      </c>
      <c r="M123" s="24"/>
      <c r="N123" s="1"/>
      <c r="O123" s="2"/>
      <c r="P123" s="2"/>
      <c r="Q123" s="52" t="s">
        <v>26</v>
      </c>
      <c r="R123" s="17">
        <f aca="true" t="shared" si="61" ref="R123:Y123">+R108</f>
        <v>30000</v>
      </c>
      <c r="S123" s="18">
        <f t="shared" si="61"/>
        <v>50000</v>
      </c>
      <c r="T123" s="18">
        <f t="shared" si="61"/>
        <v>160000</v>
      </c>
      <c r="U123" s="18">
        <f t="shared" si="61"/>
        <v>1250000</v>
      </c>
      <c r="V123" s="18">
        <f t="shared" si="61"/>
        <v>2000000</v>
      </c>
      <c r="W123" s="18">
        <f t="shared" si="61"/>
        <v>10000000</v>
      </c>
      <c r="X123" s="18">
        <f t="shared" si="61"/>
        <v>24000000</v>
      </c>
      <c r="Y123" s="35">
        <f t="shared" si="61"/>
        <v>24000000</v>
      </c>
    </row>
    <row r="124" spans="1:25" s="5" customFormat="1" ht="12.75">
      <c r="A124" s="1"/>
      <c r="B124" s="2"/>
      <c r="C124" s="2"/>
      <c r="D124" s="50" t="s">
        <v>27</v>
      </c>
      <c r="E124" s="46">
        <f>+E122*E123</f>
        <v>0</v>
      </c>
      <c r="F124" s="47">
        <f aca="true" t="shared" si="62" ref="F124:L124">+F122*F123</f>
        <v>0</v>
      </c>
      <c r="G124" s="47">
        <f t="shared" si="62"/>
        <v>0</v>
      </c>
      <c r="H124" s="47">
        <f t="shared" si="62"/>
        <v>0</v>
      </c>
      <c r="I124" s="47">
        <f t="shared" si="62"/>
        <v>0</v>
      </c>
      <c r="J124" s="47">
        <f t="shared" si="62"/>
        <v>0</v>
      </c>
      <c r="K124" s="47">
        <f t="shared" si="62"/>
        <v>0</v>
      </c>
      <c r="L124" s="48">
        <f t="shared" si="62"/>
        <v>0</v>
      </c>
      <c r="M124" s="160"/>
      <c r="N124" s="1"/>
      <c r="O124" s="2"/>
      <c r="P124" s="2"/>
      <c r="Q124" s="50" t="s">
        <v>27</v>
      </c>
      <c r="R124" s="46">
        <f>+R122*R123</f>
        <v>0</v>
      </c>
      <c r="S124" s="47">
        <f aca="true" t="shared" si="63" ref="S124:Y124">+S122*S123</f>
        <v>0</v>
      </c>
      <c r="T124" s="47">
        <f t="shared" si="63"/>
        <v>0</v>
      </c>
      <c r="U124" s="47">
        <f t="shared" si="63"/>
        <v>0</v>
      </c>
      <c r="V124" s="47">
        <f t="shared" si="63"/>
        <v>0</v>
      </c>
      <c r="W124" s="47">
        <f t="shared" si="63"/>
        <v>0</v>
      </c>
      <c r="X124" s="47">
        <f t="shared" si="63"/>
        <v>0</v>
      </c>
      <c r="Y124" s="48">
        <f t="shared" si="63"/>
        <v>0</v>
      </c>
    </row>
    <row r="125" spans="1:25" s="5" customFormat="1" ht="8.25" customHeight="1">
      <c r="A125" s="1"/>
      <c r="B125" s="2"/>
      <c r="C125" s="2"/>
      <c r="D125" s="50"/>
      <c r="E125" s="46"/>
      <c r="F125" s="47"/>
      <c r="G125" s="47"/>
      <c r="H125" s="47"/>
      <c r="I125" s="47"/>
      <c r="J125" s="47"/>
      <c r="K125" s="47"/>
      <c r="L125" s="48"/>
      <c r="M125" s="160"/>
      <c r="N125" s="1"/>
      <c r="O125" s="2"/>
      <c r="P125" s="2"/>
      <c r="Q125" s="50"/>
      <c r="R125" s="46"/>
      <c r="S125" s="47"/>
      <c r="T125" s="47"/>
      <c r="U125" s="47"/>
      <c r="V125" s="47"/>
      <c r="W125" s="47"/>
      <c r="X125" s="47"/>
      <c r="Y125" s="48"/>
    </row>
    <row r="126" spans="1:25" s="5" customFormat="1" ht="7.5" customHeight="1">
      <c r="A126" s="1"/>
      <c r="B126" s="2"/>
      <c r="C126" s="2"/>
      <c r="D126" s="50"/>
      <c r="E126" s="46"/>
      <c r="F126" s="47"/>
      <c r="G126" s="47"/>
      <c r="H126" s="47"/>
      <c r="I126" s="47"/>
      <c r="J126" s="47"/>
      <c r="K126" s="47"/>
      <c r="L126" s="48"/>
      <c r="M126" s="160"/>
      <c r="N126" s="1"/>
      <c r="O126" s="2"/>
      <c r="P126" s="2"/>
      <c r="Q126" s="50"/>
      <c r="R126" s="46"/>
      <c r="S126" s="47"/>
      <c r="T126" s="47"/>
      <c r="U126" s="47"/>
      <c r="V126" s="47"/>
      <c r="W126" s="47"/>
      <c r="X126" s="47"/>
      <c r="Y126" s="48"/>
    </row>
    <row r="127" spans="1:25" s="5" customFormat="1" ht="9" customHeight="1">
      <c r="A127" s="1"/>
      <c r="B127" s="2"/>
      <c r="C127" s="2"/>
      <c r="D127" s="52"/>
      <c r="E127" s="1"/>
      <c r="F127" s="2"/>
      <c r="G127" s="2"/>
      <c r="H127" s="2"/>
      <c r="I127" s="2"/>
      <c r="J127" s="2"/>
      <c r="K127" s="2"/>
      <c r="L127" s="4"/>
      <c r="N127" s="1"/>
      <c r="O127" s="2"/>
      <c r="P127" s="2"/>
      <c r="Q127" s="52"/>
      <c r="R127" s="1"/>
      <c r="S127" s="2"/>
      <c r="T127" s="2"/>
      <c r="U127" s="2"/>
      <c r="V127" s="2"/>
      <c r="W127" s="2"/>
      <c r="X127" s="2"/>
      <c r="Y127" s="4"/>
    </row>
    <row r="128" spans="1:25" s="5" customFormat="1" ht="15.75">
      <c r="A128" s="14" t="s">
        <v>114</v>
      </c>
      <c r="B128" s="12"/>
      <c r="C128" s="12"/>
      <c r="D128" s="32"/>
      <c r="E128" s="1"/>
      <c r="F128" s="2"/>
      <c r="G128" s="2"/>
      <c r="H128" s="2"/>
      <c r="I128" s="2"/>
      <c r="J128" s="2"/>
      <c r="K128" s="2"/>
      <c r="L128" s="4"/>
      <c r="N128" s="14" t="s">
        <v>114</v>
      </c>
      <c r="O128" s="12"/>
      <c r="P128" s="12"/>
      <c r="Q128" s="32"/>
      <c r="R128" s="1"/>
      <c r="S128" s="2"/>
      <c r="T128" s="2"/>
      <c r="U128" s="2"/>
      <c r="V128" s="2"/>
      <c r="W128" s="2"/>
      <c r="X128" s="2"/>
      <c r="Y128" s="4"/>
    </row>
    <row r="129" spans="1:25" s="5" customFormat="1" ht="12.75">
      <c r="A129" s="1"/>
      <c r="B129" s="2"/>
      <c r="C129" s="2"/>
      <c r="D129" s="50" t="s">
        <v>27</v>
      </c>
      <c r="E129" s="46">
        <f aca="true" t="shared" si="64" ref="E129:L129">+E91+E98+E104+E116+E119+E124</f>
        <v>0</v>
      </c>
      <c r="F129" s="47">
        <f t="shared" si="64"/>
        <v>0</v>
      </c>
      <c r="G129" s="47">
        <f t="shared" si="64"/>
        <v>0</v>
      </c>
      <c r="H129" s="47">
        <f t="shared" si="64"/>
        <v>0</v>
      </c>
      <c r="I129" s="47">
        <f t="shared" si="64"/>
        <v>0</v>
      </c>
      <c r="J129" s="47">
        <f t="shared" si="64"/>
        <v>0</v>
      </c>
      <c r="K129" s="47">
        <f t="shared" si="64"/>
        <v>0</v>
      </c>
      <c r="L129" s="48">
        <f t="shared" si="64"/>
        <v>0</v>
      </c>
      <c r="M129" s="160"/>
      <c r="N129" s="1"/>
      <c r="O129" s="2"/>
      <c r="P129" s="2"/>
      <c r="Q129" s="50" t="s">
        <v>27</v>
      </c>
      <c r="R129" s="46">
        <f aca="true" t="shared" si="65" ref="R129:Y129">+R91+R98+R104+R116+R119+R124</f>
        <v>0</v>
      </c>
      <c r="S129" s="47">
        <f t="shared" si="65"/>
        <v>0</v>
      </c>
      <c r="T129" s="47">
        <f t="shared" si="65"/>
        <v>0</v>
      </c>
      <c r="U129" s="47">
        <f t="shared" si="65"/>
        <v>0</v>
      </c>
      <c r="V129" s="47">
        <f t="shared" si="65"/>
        <v>0</v>
      </c>
      <c r="W129" s="47">
        <f t="shared" si="65"/>
        <v>0</v>
      </c>
      <c r="X129" s="47">
        <f t="shared" si="65"/>
        <v>0</v>
      </c>
      <c r="Y129" s="48">
        <f t="shared" si="65"/>
        <v>0</v>
      </c>
    </row>
    <row r="130" spans="1:25" s="5" customFormat="1" ht="12.75">
      <c r="A130" s="1"/>
      <c r="B130" s="2"/>
      <c r="C130" s="2"/>
      <c r="D130" s="52" t="s">
        <v>31</v>
      </c>
      <c r="E130" s="17">
        <f>+E123</f>
        <v>30000</v>
      </c>
      <c r="F130" s="18">
        <f aca="true" t="shared" si="66" ref="F130:L130">+F123</f>
        <v>50000</v>
      </c>
      <c r="G130" s="18">
        <f t="shared" si="66"/>
        <v>160000</v>
      </c>
      <c r="H130" s="18">
        <f t="shared" si="66"/>
        <v>1250000</v>
      </c>
      <c r="I130" s="18">
        <f t="shared" si="66"/>
        <v>2000000</v>
      </c>
      <c r="J130" s="18">
        <f t="shared" si="66"/>
        <v>10000000</v>
      </c>
      <c r="K130" s="18">
        <f t="shared" si="66"/>
        <v>24000000</v>
      </c>
      <c r="L130" s="35">
        <f t="shared" si="66"/>
        <v>24000000</v>
      </c>
      <c r="M130" s="24"/>
      <c r="N130" s="1"/>
      <c r="O130" s="2"/>
      <c r="P130" s="2"/>
      <c r="Q130" s="52" t="s">
        <v>31</v>
      </c>
      <c r="R130" s="17">
        <f aca="true" t="shared" si="67" ref="R130:Y130">+R123</f>
        <v>30000</v>
      </c>
      <c r="S130" s="18">
        <f t="shared" si="67"/>
        <v>50000</v>
      </c>
      <c r="T130" s="18">
        <f t="shared" si="67"/>
        <v>160000</v>
      </c>
      <c r="U130" s="18">
        <f t="shared" si="67"/>
        <v>1250000</v>
      </c>
      <c r="V130" s="18">
        <f t="shared" si="67"/>
        <v>2000000</v>
      </c>
      <c r="W130" s="18">
        <f t="shared" si="67"/>
        <v>10000000</v>
      </c>
      <c r="X130" s="18">
        <f t="shared" si="67"/>
        <v>24000000</v>
      </c>
      <c r="Y130" s="35">
        <f t="shared" si="67"/>
        <v>24000000</v>
      </c>
    </row>
    <row r="131" spans="1:25" s="5" customFormat="1" ht="12.75">
      <c r="A131" s="1"/>
      <c r="B131" s="2"/>
      <c r="C131" s="2"/>
      <c r="D131" s="52" t="s">
        <v>30</v>
      </c>
      <c r="E131" s="378">
        <f>+E129/E130</f>
        <v>0</v>
      </c>
      <c r="F131" s="379">
        <f aca="true" t="shared" si="68" ref="F131:L131">+F129/F130</f>
        <v>0</v>
      </c>
      <c r="G131" s="379">
        <f t="shared" si="68"/>
        <v>0</v>
      </c>
      <c r="H131" s="379">
        <f t="shared" si="68"/>
        <v>0</v>
      </c>
      <c r="I131" s="379">
        <f t="shared" si="68"/>
        <v>0</v>
      </c>
      <c r="J131" s="379">
        <f t="shared" si="68"/>
        <v>0</v>
      </c>
      <c r="K131" s="379">
        <f t="shared" si="68"/>
        <v>0</v>
      </c>
      <c r="L131" s="380">
        <f t="shared" si="68"/>
        <v>0</v>
      </c>
      <c r="M131" s="147"/>
      <c r="N131" s="1"/>
      <c r="O131" s="2"/>
      <c r="P131" s="2"/>
      <c r="Q131" s="52" t="s">
        <v>30</v>
      </c>
      <c r="R131" s="378">
        <f>+R129/R130</f>
        <v>0</v>
      </c>
      <c r="S131" s="379">
        <f aca="true" t="shared" si="69" ref="S131:Y131">+S129/S130</f>
        <v>0</v>
      </c>
      <c r="T131" s="379">
        <f t="shared" si="69"/>
        <v>0</v>
      </c>
      <c r="U131" s="379">
        <f t="shared" si="69"/>
        <v>0</v>
      </c>
      <c r="V131" s="379">
        <f t="shared" si="69"/>
        <v>0</v>
      </c>
      <c r="W131" s="379">
        <f t="shared" si="69"/>
        <v>0</v>
      </c>
      <c r="X131" s="379">
        <f t="shared" si="69"/>
        <v>0</v>
      </c>
      <c r="Y131" s="380">
        <f t="shared" si="69"/>
        <v>0</v>
      </c>
    </row>
    <row r="132" spans="1:25" s="5" customFormat="1" ht="5.25" customHeight="1" thickBot="1">
      <c r="A132" s="71"/>
      <c r="B132" s="72"/>
      <c r="C132" s="72"/>
      <c r="D132" s="182"/>
      <c r="E132" s="71"/>
      <c r="F132" s="72"/>
      <c r="G132" s="72"/>
      <c r="H132" s="72"/>
      <c r="I132" s="72"/>
      <c r="J132" s="72"/>
      <c r="K132" s="72"/>
      <c r="L132" s="183"/>
      <c r="N132" s="71"/>
      <c r="O132" s="72"/>
      <c r="P132" s="72"/>
      <c r="Q132" s="182"/>
      <c r="R132" s="71"/>
      <c r="S132" s="72"/>
      <c r="T132" s="72"/>
      <c r="U132" s="72"/>
      <c r="V132" s="72"/>
      <c r="W132" s="72"/>
      <c r="X132" s="72"/>
      <c r="Y132" s="183"/>
    </row>
    <row r="133" spans="4:25" s="5" customFormat="1" ht="13.5" thickBot="1">
      <c r="D133" s="184"/>
      <c r="E133" s="185"/>
      <c r="F133" s="185"/>
      <c r="G133" s="185"/>
      <c r="H133" s="185"/>
      <c r="I133" s="185"/>
      <c r="J133" s="185"/>
      <c r="K133" s="185"/>
      <c r="L133" s="185"/>
      <c r="Q133" s="184"/>
      <c r="R133" s="185"/>
      <c r="S133" s="185"/>
      <c r="T133" s="185"/>
      <c r="U133" s="185"/>
      <c r="V133" s="185"/>
      <c r="W133" s="185"/>
      <c r="X133" s="185"/>
      <c r="Y133" s="185"/>
    </row>
    <row r="134" spans="1:25" s="5" customFormat="1" ht="12.75">
      <c r="A134" s="10"/>
      <c r="B134" s="11"/>
      <c r="C134" s="11"/>
      <c r="D134" s="186" t="s">
        <v>40</v>
      </c>
      <c r="E134" s="11"/>
      <c r="F134" s="11"/>
      <c r="G134" s="11"/>
      <c r="H134" s="11"/>
      <c r="I134" s="11"/>
      <c r="J134" s="11"/>
      <c r="K134" s="11"/>
      <c r="L134" s="116"/>
      <c r="N134" s="10"/>
      <c r="O134" s="11"/>
      <c r="P134" s="11"/>
      <c r="Q134" s="186" t="s">
        <v>40</v>
      </c>
      <c r="R134" s="11"/>
      <c r="S134" s="11"/>
      <c r="T134" s="11"/>
      <c r="U134" s="11"/>
      <c r="V134" s="11"/>
      <c r="W134" s="11"/>
      <c r="X134" s="11"/>
      <c r="Y134" s="116"/>
    </row>
    <row r="135" spans="1:25" s="5" customFormat="1" ht="12.75">
      <c r="A135" s="1"/>
      <c r="B135" s="2"/>
      <c r="C135" s="2"/>
      <c r="D135" s="187" t="s">
        <v>115</v>
      </c>
      <c r="E135" s="2"/>
      <c r="F135" s="2"/>
      <c r="G135" s="2"/>
      <c r="H135" s="2"/>
      <c r="I135" s="2"/>
      <c r="J135" s="2"/>
      <c r="K135" s="2"/>
      <c r="L135" s="4"/>
      <c r="N135" s="1"/>
      <c r="O135" s="2"/>
      <c r="P135" s="2"/>
      <c r="Q135" s="187" t="s">
        <v>115</v>
      </c>
      <c r="R135" s="2"/>
      <c r="S135" s="2"/>
      <c r="T135" s="2"/>
      <c r="U135" s="2"/>
      <c r="V135" s="2"/>
      <c r="W135" s="2"/>
      <c r="X135" s="2"/>
      <c r="Y135" s="4"/>
    </row>
    <row r="136" spans="1:25" s="5" customFormat="1" ht="12.75">
      <c r="A136" s="1"/>
      <c r="B136" s="2"/>
      <c r="C136" s="2"/>
      <c r="D136" s="3" t="s">
        <v>14</v>
      </c>
      <c r="E136" s="18">
        <f>+E21</f>
        <v>30</v>
      </c>
      <c r="F136" s="18">
        <f aca="true" t="shared" si="70" ref="F136:L136">+F21</f>
        <v>50</v>
      </c>
      <c r="G136" s="18">
        <f t="shared" si="70"/>
        <v>100</v>
      </c>
      <c r="H136" s="18">
        <f t="shared" si="70"/>
        <v>500</v>
      </c>
      <c r="I136" s="18">
        <f t="shared" si="70"/>
        <v>500</v>
      </c>
      <c r="J136" s="18">
        <f t="shared" si="70"/>
        <v>2500</v>
      </c>
      <c r="K136" s="18">
        <f t="shared" si="70"/>
        <v>4000</v>
      </c>
      <c r="L136" s="35">
        <f t="shared" si="70"/>
        <v>4000</v>
      </c>
      <c r="N136" s="1"/>
      <c r="O136" s="2"/>
      <c r="P136" s="2"/>
      <c r="Q136" s="3" t="s">
        <v>14</v>
      </c>
      <c r="R136" s="18">
        <f aca="true" t="shared" si="71" ref="R136:Y136">+R21</f>
        <v>30</v>
      </c>
      <c r="S136" s="18">
        <f t="shared" si="71"/>
        <v>50</v>
      </c>
      <c r="T136" s="18">
        <f t="shared" si="71"/>
        <v>100</v>
      </c>
      <c r="U136" s="18">
        <f t="shared" si="71"/>
        <v>500</v>
      </c>
      <c r="V136" s="18">
        <f t="shared" si="71"/>
        <v>500</v>
      </c>
      <c r="W136" s="18">
        <f t="shared" si="71"/>
        <v>2500</v>
      </c>
      <c r="X136" s="18">
        <f t="shared" si="71"/>
        <v>4000</v>
      </c>
      <c r="Y136" s="35">
        <f t="shared" si="71"/>
        <v>4000</v>
      </c>
    </row>
    <row r="137" spans="1:25" s="5" customFormat="1" ht="12.75">
      <c r="A137" s="1"/>
      <c r="B137" s="2"/>
      <c r="C137" s="2"/>
      <c r="D137" s="188" t="s">
        <v>116</v>
      </c>
      <c r="E137" s="189">
        <v>0</v>
      </c>
      <c r="F137" s="189">
        <v>0</v>
      </c>
      <c r="G137" s="189">
        <v>0</v>
      </c>
      <c r="H137" s="189">
        <v>0</v>
      </c>
      <c r="I137" s="189">
        <v>0</v>
      </c>
      <c r="J137" s="189">
        <v>0</v>
      </c>
      <c r="K137" s="189">
        <v>0</v>
      </c>
      <c r="L137" s="190">
        <v>0</v>
      </c>
      <c r="N137" s="1"/>
      <c r="O137" s="2"/>
      <c r="P137" s="2"/>
      <c r="Q137" s="188" t="s">
        <v>116</v>
      </c>
      <c r="R137" s="189">
        <v>0</v>
      </c>
      <c r="S137" s="189">
        <v>0</v>
      </c>
      <c r="T137" s="189">
        <v>0</v>
      </c>
      <c r="U137" s="189">
        <v>0</v>
      </c>
      <c r="V137" s="189">
        <v>0</v>
      </c>
      <c r="W137" s="189">
        <v>0</v>
      </c>
      <c r="X137" s="189">
        <v>0</v>
      </c>
      <c r="Y137" s="190">
        <v>0</v>
      </c>
    </row>
    <row r="138" spans="1:25" s="5" customFormat="1" ht="12.75">
      <c r="A138" s="1"/>
      <c r="B138" s="2"/>
      <c r="C138" s="2"/>
      <c r="D138" s="3" t="s">
        <v>117</v>
      </c>
      <c r="E138" s="382">
        <v>0</v>
      </c>
      <c r="F138" s="382">
        <v>0</v>
      </c>
      <c r="G138" s="382">
        <v>0</v>
      </c>
      <c r="H138" s="382">
        <v>0</v>
      </c>
      <c r="I138" s="382">
        <v>0</v>
      </c>
      <c r="J138" s="382">
        <v>0</v>
      </c>
      <c r="K138" s="382">
        <v>0</v>
      </c>
      <c r="L138" s="383">
        <v>0</v>
      </c>
      <c r="N138" s="1"/>
      <c r="O138" s="2"/>
      <c r="P138" s="2"/>
      <c r="Q138" s="3" t="s">
        <v>117</v>
      </c>
      <c r="R138" s="382">
        <v>0</v>
      </c>
      <c r="S138" s="382">
        <v>0</v>
      </c>
      <c r="T138" s="382">
        <v>0</v>
      </c>
      <c r="U138" s="382">
        <v>0</v>
      </c>
      <c r="V138" s="382">
        <v>0</v>
      </c>
      <c r="W138" s="382">
        <v>0</v>
      </c>
      <c r="X138" s="382">
        <v>0</v>
      </c>
      <c r="Y138" s="383">
        <v>0</v>
      </c>
    </row>
    <row r="139" spans="1:25" s="5" customFormat="1" ht="12.75">
      <c r="A139" s="1"/>
      <c r="B139" s="2"/>
      <c r="C139" s="2"/>
      <c r="D139" s="3" t="s">
        <v>118</v>
      </c>
      <c r="E139" s="58">
        <f>+E136*E137*E138</f>
        <v>0</v>
      </c>
      <c r="F139" s="58">
        <f aca="true" t="shared" si="72" ref="F139:L139">+F136*F137*F138</f>
        <v>0</v>
      </c>
      <c r="G139" s="58">
        <f t="shared" si="72"/>
        <v>0</v>
      </c>
      <c r="H139" s="58">
        <f t="shared" si="72"/>
        <v>0</v>
      </c>
      <c r="I139" s="58">
        <f t="shared" si="72"/>
        <v>0</v>
      </c>
      <c r="J139" s="58">
        <f t="shared" si="72"/>
        <v>0</v>
      </c>
      <c r="K139" s="58">
        <f t="shared" si="72"/>
        <v>0</v>
      </c>
      <c r="L139" s="59">
        <f t="shared" si="72"/>
        <v>0</v>
      </c>
      <c r="N139" s="1"/>
      <c r="O139" s="2"/>
      <c r="P139" s="2"/>
      <c r="Q139" s="3" t="s">
        <v>118</v>
      </c>
      <c r="R139" s="58">
        <f>+R136*R137*R138</f>
        <v>0</v>
      </c>
      <c r="S139" s="58">
        <f aca="true" t="shared" si="73" ref="S139:Y139">+S136*S137*S138</f>
        <v>0</v>
      </c>
      <c r="T139" s="58">
        <f t="shared" si="73"/>
        <v>0</v>
      </c>
      <c r="U139" s="58">
        <f t="shared" si="73"/>
        <v>0</v>
      </c>
      <c r="V139" s="58">
        <f t="shared" si="73"/>
        <v>0</v>
      </c>
      <c r="W139" s="58">
        <f t="shared" si="73"/>
        <v>0</v>
      </c>
      <c r="X139" s="58">
        <f t="shared" si="73"/>
        <v>0</v>
      </c>
      <c r="Y139" s="59">
        <f t="shared" si="73"/>
        <v>0</v>
      </c>
    </row>
    <row r="140" spans="1:25" s="5" customFormat="1" ht="12.75">
      <c r="A140" s="1"/>
      <c r="B140" s="2"/>
      <c r="C140" s="2"/>
      <c r="D140" s="187" t="s">
        <v>39</v>
      </c>
      <c r="E140" s="2"/>
      <c r="F140" s="2"/>
      <c r="G140" s="2"/>
      <c r="H140" s="2"/>
      <c r="I140" s="2"/>
      <c r="J140" s="2"/>
      <c r="K140" s="2"/>
      <c r="L140" s="4"/>
      <c r="N140" s="1"/>
      <c r="O140" s="2"/>
      <c r="P140" s="2"/>
      <c r="Q140" s="187" t="s">
        <v>39</v>
      </c>
      <c r="R140" s="2"/>
      <c r="S140" s="2"/>
      <c r="T140" s="2"/>
      <c r="U140" s="2"/>
      <c r="V140" s="2"/>
      <c r="W140" s="2"/>
      <c r="X140" s="2"/>
      <c r="Y140" s="4"/>
    </row>
    <row r="141" spans="1:25" s="5" customFormat="1" ht="12.75">
      <c r="A141" s="1"/>
      <c r="B141" s="2"/>
      <c r="C141" s="2"/>
      <c r="D141" s="3" t="s">
        <v>119</v>
      </c>
      <c r="E141" s="384">
        <v>0</v>
      </c>
      <c r="F141" s="384">
        <v>0</v>
      </c>
      <c r="G141" s="384">
        <v>0</v>
      </c>
      <c r="H141" s="384">
        <v>0</v>
      </c>
      <c r="I141" s="384">
        <v>0</v>
      </c>
      <c r="J141" s="384">
        <v>0</v>
      </c>
      <c r="K141" s="384">
        <v>0</v>
      </c>
      <c r="L141" s="385">
        <v>0</v>
      </c>
      <c r="N141" s="1"/>
      <c r="O141" s="2"/>
      <c r="P141" s="2"/>
      <c r="Q141" s="3" t="s">
        <v>119</v>
      </c>
      <c r="R141" s="384">
        <v>0</v>
      </c>
      <c r="S141" s="384">
        <v>0</v>
      </c>
      <c r="T141" s="384">
        <v>0</v>
      </c>
      <c r="U141" s="384">
        <v>0</v>
      </c>
      <c r="V141" s="384">
        <v>0</v>
      </c>
      <c r="W141" s="384">
        <v>0</v>
      </c>
      <c r="X141" s="384">
        <v>0</v>
      </c>
      <c r="Y141" s="385">
        <v>0</v>
      </c>
    </row>
    <row r="142" spans="1:25" s="5" customFormat="1" ht="12.75">
      <c r="A142" s="1"/>
      <c r="B142" s="2"/>
      <c r="C142" s="2"/>
      <c r="D142" s="3" t="s">
        <v>120</v>
      </c>
      <c r="E142" s="384">
        <v>0</v>
      </c>
      <c r="F142" s="384">
        <v>0</v>
      </c>
      <c r="G142" s="384">
        <v>0</v>
      </c>
      <c r="H142" s="384">
        <v>0</v>
      </c>
      <c r="I142" s="384">
        <v>0</v>
      </c>
      <c r="J142" s="384">
        <v>0</v>
      </c>
      <c r="K142" s="384">
        <v>0</v>
      </c>
      <c r="L142" s="385">
        <v>0</v>
      </c>
      <c r="N142" s="1"/>
      <c r="O142" s="2"/>
      <c r="P142" s="2"/>
      <c r="Q142" s="3" t="s">
        <v>120</v>
      </c>
      <c r="R142" s="384">
        <v>0</v>
      </c>
      <c r="S142" s="384">
        <v>0</v>
      </c>
      <c r="T142" s="384">
        <v>0</v>
      </c>
      <c r="U142" s="384">
        <v>0</v>
      </c>
      <c r="V142" s="384">
        <v>0</v>
      </c>
      <c r="W142" s="384">
        <v>0</v>
      </c>
      <c r="X142" s="384">
        <v>0</v>
      </c>
      <c r="Y142" s="385">
        <v>0</v>
      </c>
    </row>
    <row r="143" spans="1:25" s="5" customFormat="1" ht="12.75">
      <c r="A143" s="1"/>
      <c r="B143" s="2"/>
      <c r="C143" s="2"/>
      <c r="D143" s="3" t="s">
        <v>121</v>
      </c>
      <c r="E143" s="384">
        <v>0</v>
      </c>
      <c r="F143" s="384">
        <v>0</v>
      </c>
      <c r="G143" s="384">
        <v>0</v>
      </c>
      <c r="H143" s="384">
        <v>0</v>
      </c>
      <c r="I143" s="384">
        <v>0</v>
      </c>
      <c r="J143" s="384">
        <v>0</v>
      </c>
      <c r="K143" s="384">
        <v>0</v>
      </c>
      <c r="L143" s="385">
        <v>0</v>
      </c>
      <c r="N143" s="1"/>
      <c r="O143" s="2"/>
      <c r="P143" s="2"/>
      <c r="Q143" s="3" t="s">
        <v>121</v>
      </c>
      <c r="R143" s="384">
        <v>0</v>
      </c>
      <c r="S143" s="384">
        <v>0</v>
      </c>
      <c r="T143" s="384">
        <v>0</v>
      </c>
      <c r="U143" s="384">
        <v>0</v>
      </c>
      <c r="V143" s="384">
        <v>0</v>
      </c>
      <c r="W143" s="384">
        <v>0</v>
      </c>
      <c r="X143" s="384">
        <v>0</v>
      </c>
      <c r="Y143" s="385">
        <v>0</v>
      </c>
    </row>
    <row r="144" spans="1:25" s="5" customFormat="1" ht="12.75">
      <c r="A144" s="1"/>
      <c r="B144" s="2"/>
      <c r="C144" s="2"/>
      <c r="D144" s="3" t="s">
        <v>122</v>
      </c>
      <c r="E144" s="384">
        <v>0</v>
      </c>
      <c r="F144" s="384">
        <v>0</v>
      </c>
      <c r="G144" s="384">
        <v>0</v>
      </c>
      <c r="H144" s="384">
        <v>0</v>
      </c>
      <c r="I144" s="384">
        <v>0</v>
      </c>
      <c r="J144" s="384">
        <v>0</v>
      </c>
      <c r="K144" s="384">
        <v>0</v>
      </c>
      <c r="L144" s="385">
        <v>0</v>
      </c>
      <c r="N144" s="1"/>
      <c r="O144" s="2"/>
      <c r="P144" s="2"/>
      <c r="Q144" s="3" t="s">
        <v>122</v>
      </c>
      <c r="R144" s="384">
        <v>0</v>
      </c>
      <c r="S144" s="384">
        <v>0</v>
      </c>
      <c r="T144" s="384">
        <v>0</v>
      </c>
      <c r="U144" s="384">
        <v>0</v>
      </c>
      <c r="V144" s="384">
        <v>0</v>
      </c>
      <c r="W144" s="384">
        <v>0</v>
      </c>
      <c r="X144" s="384">
        <v>0</v>
      </c>
      <c r="Y144" s="385">
        <v>0</v>
      </c>
    </row>
    <row r="145" spans="1:25" s="5" customFormat="1" ht="12.75">
      <c r="A145" s="1"/>
      <c r="B145" s="2"/>
      <c r="C145" s="2"/>
      <c r="D145" s="3" t="s">
        <v>123</v>
      </c>
      <c r="E145" s="379">
        <f>+E141+E142+E144+E143</f>
        <v>0</v>
      </c>
      <c r="F145" s="379">
        <f aca="true" t="shared" si="74" ref="F145:L145">+F141+F142+F144+F143</f>
        <v>0</v>
      </c>
      <c r="G145" s="379">
        <f t="shared" si="74"/>
        <v>0</v>
      </c>
      <c r="H145" s="379">
        <f t="shared" si="74"/>
        <v>0</v>
      </c>
      <c r="I145" s="379">
        <f t="shared" si="74"/>
        <v>0</v>
      </c>
      <c r="J145" s="379">
        <f t="shared" si="74"/>
        <v>0</v>
      </c>
      <c r="K145" s="379">
        <f t="shared" si="74"/>
        <v>0</v>
      </c>
      <c r="L145" s="380">
        <f t="shared" si="74"/>
        <v>0</v>
      </c>
      <c r="N145" s="1"/>
      <c r="O145" s="2"/>
      <c r="P145" s="2"/>
      <c r="Q145" s="3" t="s">
        <v>123</v>
      </c>
      <c r="R145" s="379">
        <f>+R141+R142+R144+R143</f>
        <v>0</v>
      </c>
      <c r="S145" s="379">
        <f aca="true" t="shared" si="75" ref="S145:Y145">+S141+S142+S144+S143</f>
        <v>0</v>
      </c>
      <c r="T145" s="379">
        <f t="shared" si="75"/>
        <v>0</v>
      </c>
      <c r="U145" s="379">
        <f t="shared" si="75"/>
        <v>0</v>
      </c>
      <c r="V145" s="379">
        <f t="shared" si="75"/>
        <v>0</v>
      </c>
      <c r="W145" s="379">
        <f t="shared" si="75"/>
        <v>0</v>
      </c>
      <c r="X145" s="379">
        <f t="shared" si="75"/>
        <v>0</v>
      </c>
      <c r="Y145" s="380">
        <f t="shared" si="75"/>
        <v>0</v>
      </c>
    </row>
    <row r="146" spans="1:25" s="5" customFormat="1" ht="12.75">
      <c r="A146" s="1"/>
      <c r="B146" s="2"/>
      <c r="C146" s="2"/>
      <c r="D146" s="3" t="s">
        <v>124</v>
      </c>
      <c r="E146" s="58">
        <f>+E145*E130</f>
        <v>0</v>
      </c>
      <c r="F146" s="58">
        <f aca="true" t="shared" si="76" ref="F146:L146">+F145*F130</f>
        <v>0</v>
      </c>
      <c r="G146" s="58">
        <f t="shared" si="76"/>
        <v>0</v>
      </c>
      <c r="H146" s="58">
        <f t="shared" si="76"/>
        <v>0</v>
      </c>
      <c r="I146" s="58">
        <f t="shared" si="76"/>
        <v>0</v>
      </c>
      <c r="J146" s="58">
        <f t="shared" si="76"/>
        <v>0</v>
      </c>
      <c r="K146" s="58">
        <f t="shared" si="76"/>
        <v>0</v>
      </c>
      <c r="L146" s="59">
        <f t="shared" si="76"/>
        <v>0</v>
      </c>
      <c r="N146" s="1"/>
      <c r="O146" s="2"/>
      <c r="P146" s="2"/>
      <c r="Q146" s="3" t="s">
        <v>124</v>
      </c>
      <c r="R146" s="58">
        <f>+R145*R130</f>
        <v>0</v>
      </c>
      <c r="S146" s="58">
        <f aca="true" t="shared" si="77" ref="S146:Y146">+S145*S130</f>
        <v>0</v>
      </c>
      <c r="T146" s="58">
        <f t="shared" si="77"/>
        <v>0</v>
      </c>
      <c r="U146" s="58">
        <f t="shared" si="77"/>
        <v>0</v>
      </c>
      <c r="V146" s="58">
        <f t="shared" si="77"/>
        <v>0</v>
      </c>
      <c r="W146" s="58">
        <f t="shared" si="77"/>
        <v>0</v>
      </c>
      <c r="X146" s="58">
        <f t="shared" si="77"/>
        <v>0</v>
      </c>
      <c r="Y146" s="59">
        <f t="shared" si="77"/>
        <v>0</v>
      </c>
    </row>
    <row r="147" spans="1:25" s="5" customFormat="1" ht="12.75">
      <c r="A147" s="1"/>
      <c r="B147" s="2"/>
      <c r="C147" s="2"/>
      <c r="D147" s="187" t="s">
        <v>125</v>
      </c>
      <c r="E147" s="2"/>
      <c r="F147" s="2"/>
      <c r="G147" s="2"/>
      <c r="H147" s="2"/>
      <c r="I147" s="2"/>
      <c r="J147" s="2"/>
      <c r="K147" s="2"/>
      <c r="L147" s="4"/>
      <c r="N147" s="1"/>
      <c r="O147" s="2"/>
      <c r="P147" s="2"/>
      <c r="Q147" s="187" t="s">
        <v>125</v>
      </c>
      <c r="R147" s="2"/>
      <c r="S147" s="2"/>
      <c r="T147" s="2"/>
      <c r="U147" s="2"/>
      <c r="V147" s="2"/>
      <c r="W147" s="2"/>
      <c r="X147" s="2"/>
      <c r="Y147" s="4"/>
    </row>
    <row r="148" spans="1:25" s="5" customFormat="1" ht="12.75">
      <c r="A148" s="1"/>
      <c r="B148" s="2"/>
      <c r="C148" s="2"/>
      <c r="D148" s="3" t="s">
        <v>126</v>
      </c>
      <c r="E148" s="58">
        <f>+E139+E146</f>
        <v>0</v>
      </c>
      <c r="F148" s="58">
        <f aca="true" t="shared" si="78" ref="F148:L148">+F139+F146</f>
        <v>0</v>
      </c>
      <c r="G148" s="58">
        <f t="shared" si="78"/>
        <v>0</v>
      </c>
      <c r="H148" s="58">
        <f t="shared" si="78"/>
        <v>0</v>
      </c>
      <c r="I148" s="58">
        <f t="shared" si="78"/>
        <v>0</v>
      </c>
      <c r="J148" s="58">
        <f t="shared" si="78"/>
        <v>0</v>
      </c>
      <c r="K148" s="58">
        <f t="shared" si="78"/>
        <v>0</v>
      </c>
      <c r="L148" s="59">
        <f t="shared" si="78"/>
        <v>0</v>
      </c>
      <c r="N148" s="1"/>
      <c r="O148" s="2"/>
      <c r="P148" s="2"/>
      <c r="Q148" s="3" t="s">
        <v>126</v>
      </c>
      <c r="R148" s="58">
        <f>+R139+R146</f>
        <v>0</v>
      </c>
      <c r="S148" s="58">
        <f aca="true" t="shared" si="79" ref="S148:Y148">+S139+S146</f>
        <v>0</v>
      </c>
      <c r="T148" s="58">
        <f t="shared" si="79"/>
        <v>0</v>
      </c>
      <c r="U148" s="58">
        <f t="shared" si="79"/>
        <v>0</v>
      </c>
      <c r="V148" s="58">
        <f t="shared" si="79"/>
        <v>0</v>
      </c>
      <c r="W148" s="58">
        <f t="shared" si="79"/>
        <v>0</v>
      </c>
      <c r="X148" s="58">
        <f t="shared" si="79"/>
        <v>0</v>
      </c>
      <c r="Y148" s="59">
        <f t="shared" si="79"/>
        <v>0</v>
      </c>
    </row>
    <row r="149" spans="1:25" s="5" customFormat="1" ht="12.75">
      <c r="A149" s="1"/>
      <c r="B149" s="2"/>
      <c r="C149" s="2"/>
      <c r="D149" s="3" t="s">
        <v>123</v>
      </c>
      <c r="E149" s="191">
        <f>+E148/E130</f>
        <v>0</v>
      </c>
      <c r="F149" s="191">
        <f aca="true" t="shared" si="80" ref="F149:L149">+F148/F130</f>
        <v>0</v>
      </c>
      <c r="G149" s="191">
        <f t="shared" si="80"/>
        <v>0</v>
      </c>
      <c r="H149" s="191">
        <f t="shared" si="80"/>
        <v>0</v>
      </c>
      <c r="I149" s="191">
        <f t="shared" si="80"/>
        <v>0</v>
      </c>
      <c r="J149" s="191">
        <f t="shared" si="80"/>
        <v>0</v>
      </c>
      <c r="K149" s="191">
        <f t="shared" si="80"/>
        <v>0</v>
      </c>
      <c r="L149" s="192">
        <f t="shared" si="80"/>
        <v>0</v>
      </c>
      <c r="N149" s="1"/>
      <c r="O149" s="2"/>
      <c r="P149" s="2"/>
      <c r="Q149" s="3" t="s">
        <v>123</v>
      </c>
      <c r="R149" s="191">
        <f>+R148/R130</f>
        <v>0</v>
      </c>
      <c r="S149" s="191">
        <f aca="true" t="shared" si="81" ref="S149:Y149">+S148/S130</f>
        <v>0</v>
      </c>
      <c r="T149" s="191">
        <f t="shared" si="81"/>
        <v>0</v>
      </c>
      <c r="U149" s="191">
        <f t="shared" si="81"/>
        <v>0</v>
      </c>
      <c r="V149" s="191">
        <f t="shared" si="81"/>
        <v>0</v>
      </c>
      <c r="W149" s="191">
        <f t="shared" si="81"/>
        <v>0</v>
      </c>
      <c r="X149" s="191">
        <f t="shared" si="81"/>
        <v>0</v>
      </c>
      <c r="Y149" s="192">
        <f t="shared" si="81"/>
        <v>0</v>
      </c>
    </row>
    <row r="150" spans="1:25" s="5" customFormat="1" ht="12.75">
      <c r="A150" s="1"/>
      <c r="B150" s="2"/>
      <c r="C150" s="2"/>
      <c r="D150" s="3" t="s">
        <v>127</v>
      </c>
      <c r="E150" s="382">
        <v>0</v>
      </c>
      <c r="F150" s="382">
        <v>0</v>
      </c>
      <c r="G150" s="382">
        <v>0</v>
      </c>
      <c r="H150" s="382">
        <v>0</v>
      </c>
      <c r="I150" s="382">
        <v>0</v>
      </c>
      <c r="J150" s="382">
        <v>0</v>
      </c>
      <c r="K150" s="382">
        <v>0</v>
      </c>
      <c r="L150" s="383">
        <v>0</v>
      </c>
      <c r="N150" s="1"/>
      <c r="O150" s="2"/>
      <c r="P150" s="2"/>
      <c r="Q150" s="3" t="s">
        <v>127</v>
      </c>
      <c r="R150" s="382">
        <v>0</v>
      </c>
      <c r="S150" s="382">
        <v>0</v>
      </c>
      <c r="T150" s="382">
        <v>0</v>
      </c>
      <c r="U150" s="382">
        <v>0</v>
      </c>
      <c r="V150" s="382">
        <v>0</v>
      </c>
      <c r="W150" s="382">
        <v>0</v>
      </c>
      <c r="X150" s="382">
        <v>0</v>
      </c>
      <c r="Y150" s="383">
        <v>0</v>
      </c>
    </row>
    <row r="151" spans="1:25" s="5" customFormat="1" ht="12.75">
      <c r="A151" s="1"/>
      <c r="B151" s="2"/>
      <c r="C151" s="2"/>
      <c r="D151" s="50" t="s">
        <v>128</v>
      </c>
      <c r="E151" s="47">
        <f>IF(E149&gt;E150,E150*E130,E148)</f>
        <v>0</v>
      </c>
      <c r="F151" s="47">
        <f aca="true" t="shared" si="82" ref="F151:L151">IF(F149&gt;F150,F150*F130,F148)</f>
        <v>0</v>
      </c>
      <c r="G151" s="47">
        <f t="shared" si="82"/>
        <v>0</v>
      </c>
      <c r="H151" s="47">
        <f t="shared" si="82"/>
        <v>0</v>
      </c>
      <c r="I151" s="47">
        <f t="shared" si="82"/>
        <v>0</v>
      </c>
      <c r="J151" s="47">
        <f t="shared" si="82"/>
        <v>0</v>
      </c>
      <c r="K151" s="47">
        <f t="shared" si="82"/>
        <v>0</v>
      </c>
      <c r="L151" s="48">
        <f t="shared" si="82"/>
        <v>0</v>
      </c>
      <c r="M151" s="47"/>
      <c r="N151" s="1"/>
      <c r="O151" s="2"/>
      <c r="P151" s="2"/>
      <c r="Q151" s="50" t="s">
        <v>128</v>
      </c>
      <c r="R151" s="47">
        <f>IF(R149&gt;R150,R150*R130,R148)</f>
        <v>0</v>
      </c>
      <c r="S151" s="47">
        <f aca="true" t="shared" si="83" ref="S151:Y151">IF(S149&gt;S150,S150*S130,S148)</f>
        <v>0</v>
      </c>
      <c r="T151" s="47">
        <f t="shared" si="83"/>
        <v>0</v>
      </c>
      <c r="U151" s="47">
        <f t="shared" si="83"/>
        <v>0</v>
      </c>
      <c r="V151" s="47">
        <f t="shared" si="83"/>
        <v>0</v>
      </c>
      <c r="W151" s="47">
        <f t="shared" si="83"/>
        <v>0</v>
      </c>
      <c r="X151" s="47">
        <f t="shared" si="83"/>
        <v>0</v>
      </c>
      <c r="Y151" s="48">
        <f t="shared" si="83"/>
        <v>0</v>
      </c>
    </row>
    <row r="152" spans="1:25" s="5" customFormat="1" ht="12.75">
      <c r="A152" s="1"/>
      <c r="B152" s="2"/>
      <c r="C152" s="2"/>
      <c r="D152" s="50"/>
      <c r="E152" s="47"/>
      <c r="F152" s="47"/>
      <c r="G152" s="47"/>
      <c r="H152" s="47"/>
      <c r="I152" s="47"/>
      <c r="J152" s="47"/>
      <c r="K152" s="47"/>
      <c r="L152" s="48"/>
      <c r="N152" s="1"/>
      <c r="O152" s="2"/>
      <c r="P152" s="2"/>
      <c r="Q152" s="50"/>
      <c r="R152" s="47"/>
      <c r="S152" s="47"/>
      <c r="T152" s="47"/>
      <c r="U152" s="47"/>
      <c r="V152" s="47"/>
      <c r="W152" s="47"/>
      <c r="X152" s="47"/>
      <c r="Y152" s="48"/>
    </row>
    <row r="153" spans="1:25" s="5" customFormat="1" ht="12.75">
      <c r="A153" s="1"/>
      <c r="B153" s="2"/>
      <c r="C153" s="187" t="s">
        <v>121</v>
      </c>
      <c r="D153" s="2"/>
      <c r="E153" s="386">
        <f>+E154</f>
        <v>0</v>
      </c>
      <c r="F153" s="386">
        <f aca="true" t="shared" si="84" ref="F153:L153">+F154</f>
        <v>0</v>
      </c>
      <c r="G153" s="386">
        <f t="shared" si="84"/>
        <v>0</v>
      </c>
      <c r="H153" s="386">
        <f t="shared" si="84"/>
        <v>0</v>
      </c>
      <c r="I153" s="386">
        <f t="shared" si="84"/>
        <v>0</v>
      </c>
      <c r="J153" s="386">
        <f t="shared" si="84"/>
        <v>0</v>
      </c>
      <c r="K153" s="386">
        <f t="shared" si="84"/>
        <v>0</v>
      </c>
      <c r="L153" s="387">
        <f t="shared" si="84"/>
        <v>0</v>
      </c>
      <c r="N153" s="1"/>
      <c r="O153" s="2"/>
      <c r="P153" s="187" t="s">
        <v>121</v>
      </c>
      <c r="Q153" s="2"/>
      <c r="R153" s="386">
        <f>+R154</f>
        <v>0</v>
      </c>
      <c r="S153" s="386">
        <f aca="true" t="shared" si="85" ref="S153:Y153">+S154</f>
        <v>0</v>
      </c>
      <c r="T153" s="386">
        <f t="shared" si="85"/>
        <v>0</v>
      </c>
      <c r="U153" s="386">
        <f t="shared" si="85"/>
        <v>0</v>
      </c>
      <c r="V153" s="386">
        <f t="shared" si="85"/>
        <v>0</v>
      </c>
      <c r="W153" s="386">
        <f t="shared" si="85"/>
        <v>0</v>
      </c>
      <c r="X153" s="386">
        <f t="shared" si="85"/>
        <v>0</v>
      </c>
      <c r="Y153" s="387">
        <f t="shared" si="85"/>
        <v>0</v>
      </c>
    </row>
    <row r="154" spans="1:25" s="5" customFormat="1" ht="12.75">
      <c r="A154" s="1"/>
      <c r="B154" s="2"/>
      <c r="C154" s="2"/>
      <c r="D154" s="3" t="s">
        <v>129</v>
      </c>
      <c r="E154" s="384">
        <v>0</v>
      </c>
      <c r="F154" s="384">
        <v>0</v>
      </c>
      <c r="G154" s="384">
        <v>0</v>
      </c>
      <c r="H154" s="384">
        <v>0</v>
      </c>
      <c r="I154" s="384">
        <v>0</v>
      </c>
      <c r="J154" s="384">
        <v>0</v>
      </c>
      <c r="K154" s="384">
        <v>0</v>
      </c>
      <c r="L154" s="385">
        <v>0</v>
      </c>
      <c r="N154" s="1"/>
      <c r="O154" s="2"/>
      <c r="P154" s="2"/>
      <c r="Q154" s="3" t="s">
        <v>129</v>
      </c>
      <c r="R154" s="384">
        <v>0</v>
      </c>
      <c r="S154" s="384">
        <v>0</v>
      </c>
      <c r="T154" s="384">
        <v>0</v>
      </c>
      <c r="U154" s="384">
        <v>0</v>
      </c>
      <c r="V154" s="384">
        <v>0</v>
      </c>
      <c r="W154" s="384">
        <v>0</v>
      </c>
      <c r="X154" s="384">
        <v>0</v>
      </c>
      <c r="Y154" s="385">
        <v>0</v>
      </c>
    </row>
    <row r="155" spans="1:25" s="5" customFormat="1" ht="12.75">
      <c r="A155" s="1"/>
      <c r="B155" s="2"/>
      <c r="C155" s="2"/>
      <c r="D155" s="3" t="s">
        <v>130</v>
      </c>
      <c r="E155" s="194"/>
      <c r="F155" s="194"/>
      <c r="G155" s="194"/>
      <c r="H155" s="194"/>
      <c r="I155" s="194"/>
      <c r="J155" s="194"/>
      <c r="K155" s="194"/>
      <c r="L155" s="195"/>
      <c r="N155" s="1"/>
      <c r="O155" s="2"/>
      <c r="P155" s="2"/>
      <c r="Q155" s="3" t="s">
        <v>130</v>
      </c>
      <c r="R155" s="194"/>
      <c r="S155" s="194"/>
      <c r="T155" s="194"/>
      <c r="U155" s="194"/>
      <c r="V155" s="194"/>
      <c r="W155" s="194"/>
      <c r="X155" s="194"/>
      <c r="Y155" s="195"/>
    </row>
    <row r="156" spans="1:25" s="5" customFormat="1" ht="12.75">
      <c r="A156" s="1"/>
      <c r="B156" s="2"/>
      <c r="C156" s="2"/>
      <c r="D156" s="50" t="s">
        <v>131</v>
      </c>
      <c r="E156" s="47">
        <f>+E153*E130</f>
        <v>0</v>
      </c>
      <c r="F156" s="47">
        <f aca="true" t="shared" si="86" ref="F156:L156">+F153*F130</f>
        <v>0</v>
      </c>
      <c r="G156" s="47">
        <f t="shared" si="86"/>
        <v>0</v>
      </c>
      <c r="H156" s="47">
        <f t="shared" si="86"/>
        <v>0</v>
      </c>
      <c r="I156" s="47">
        <f t="shared" si="86"/>
        <v>0</v>
      </c>
      <c r="J156" s="47">
        <f t="shared" si="86"/>
        <v>0</v>
      </c>
      <c r="K156" s="47">
        <f t="shared" si="86"/>
        <v>0</v>
      </c>
      <c r="L156" s="48">
        <f t="shared" si="86"/>
        <v>0</v>
      </c>
      <c r="N156" s="1"/>
      <c r="O156" s="2"/>
      <c r="P156" s="2"/>
      <c r="Q156" s="50" t="s">
        <v>131</v>
      </c>
      <c r="R156" s="47">
        <f>+R153*R130</f>
        <v>0</v>
      </c>
      <c r="S156" s="47">
        <f aca="true" t="shared" si="87" ref="S156:Y156">+S153*S130</f>
        <v>0</v>
      </c>
      <c r="T156" s="47">
        <f t="shared" si="87"/>
        <v>0</v>
      </c>
      <c r="U156" s="47">
        <f t="shared" si="87"/>
        <v>0</v>
      </c>
      <c r="V156" s="47">
        <f t="shared" si="87"/>
        <v>0</v>
      </c>
      <c r="W156" s="47">
        <f t="shared" si="87"/>
        <v>0</v>
      </c>
      <c r="X156" s="47">
        <f t="shared" si="87"/>
        <v>0</v>
      </c>
      <c r="Y156" s="48">
        <f t="shared" si="87"/>
        <v>0</v>
      </c>
    </row>
    <row r="157" spans="1:25" s="5" customFormat="1" ht="12.75">
      <c r="A157" s="1"/>
      <c r="B157" s="2"/>
      <c r="C157" s="50"/>
      <c r="D157" s="52"/>
      <c r="E157" s="194"/>
      <c r="F157" s="194"/>
      <c r="G157" s="194"/>
      <c r="H157" s="194"/>
      <c r="I157" s="194"/>
      <c r="J157" s="194"/>
      <c r="K157" s="194"/>
      <c r="L157" s="195"/>
      <c r="N157" s="1"/>
      <c r="O157" s="2"/>
      <c r="P157" s="50"/>
      <c r="Q157" s="52"/>
      <c r="R157" s="194"/>
      <c r="S157" s="194"/>
      <c r="T157" s="194"/>
      <c r="U157" s="194"/>
      <c r="V157" s="194"/>
      <c r="W157" s="194"/>
      <c r="X157" s="194"/>
      <c r="Y157" s="195"/>
    </row>
    <row r="158" spans="1:25" s="5" customFormat="1" ht="12.75">
      <c r="A158" s="1"/>
      <c r="B158" s="2"/>
      <c r="C158" s="187" t="s">
        <v>132</v>
      </c>
      <c r="D158" s="52"/>
      <c r="E158" s="47">
        <f>+E156+E151</f>
        <v>0</v>
      </c>
      <c r="F158" s="47">
        <f aca="true" t="shared" si="88" ref="F158:L158">+F156+F151</f>
        <v>0</v>
      </c>
      <c r="G158" s="47">
        <f t="shared" si="88"/>
        <v>0</v>
      </c>
      <c r="H158" s="47">
        <f t="shared" si="88"/>
        <v>0</v>
      </c>
      <c r="I158" s="47">
        <f t="shared" si="88"/>
        <v>0</v>
      </c>
      <c r="J158" s="47">
        <f t="shared" si="88"/>
        <v>0</v>
      </c>
      <c r="K158" s="47">
        <f t="shared" si="88"/>
        <v>0</v>
      </c>
      <c r="L158" s="48">
        <f t="shared" si="88"/>
        <v>0</v>
      </c>
      <c r="N158" s="1"/>
      <c r="O158" s="2"/>
      <c r="P158" s="187" t="s">
        <v>132</v>
      </c>
      <c r="Q158" s="52"/>
      <c r="R158" s="47">
        <f>+R156+R151</f>
        <v>0</v>
      </c>
      <c r="S158" s="47">
        <f aca="true" t="shared" si="89" ref="S158:Y158">+S156+S151</f>
        <v>0</v>
      </c>
      <c r="T158" s="47">
        <f t="shared" si="89"/>
        <v>0</v>
      </c>
      <c r="U158" s="47">
        <f t="shared" si="89"/>
        <v>0</v>
      </c>
      <c r="V158" s="47">
        <f t="shared" si="89"/>
        <v>0</v>
      </c>
      <c r="W158" s="47">
        <f t="shared" si="89"/>
        <v>0</v>
      </c>
      <c r="X158" s="47">
        <f t="shared" si="89"/>
        <v>0</v>
      </c>
      <c r="Y158" s="48">
        <f t="shared" si="89"/>
        <v>0</v>
      </c>
    </row>
    <row r="159" spans="1:25" s="5" customFormat="1" ht="12.75">
      <c r="A159" s="1"/>
      <c r="B159" s="2"/>
      <c r="C159" s="2"/>
      <c r="D159" s="50"/>
      <c r="E159" s="194"/>
      <c r="F159" s="47"/>
      <c r="G159" s="47"/>
      <c r="H159" s="47"/>
      <c r="I159" s="47"/>
      <c r="J159" s="47"/>
      <c r="K159" s="47"/>
      <c r="L159" s="48"/>
      <c r="N159" s="1"/>
      <c r="O159" s="2"/>
      <c r="P159" s="2"/>
      <c r="Q159" s="50"/>
      <c r="R159" s="194"/>
      <c r="S159" s="47"/>
      <c r="T159" s="47"/>
      <c r="U159" s="47"/>
      <c r="V159" s="47"/>
      <c r="W159" s="47"/>
      <c r="X159" s="47"/>
      <c r="Y159" s="48"/>
    </row>
    <row r="160" spans="1:25" s="5" customFormat="1" ht="13.5" thickBot="1">
      <c r="A160" s="71"/>
      <c r="B160" s="72"/>
      <c r="C160" s="72"/>
      <c r="D160" s="196"/>
      <c r="E160" s="72"/>
      <c r="F160" s="72"/>
      <c r="G160" s="72"/>
      <c r="H160" s="72"/>
      <c r="I160" s="72"/>
      <c r="J160" s="72"/>
      <c r="K160" s="72"/>
      <c r="L160" s="183"/>
      <c r="N160" s="71"/>
      <c r="O160" s="72"/>
      <c r="P160" s="72"/>
      <c r="Q160" s="196"/>
      <c r="R160" s="72"/>
      <c r="S160" s="72"/>
      <c r="T160" s="72"/>
      <c r="U160" s="72"/>
      <c r="V160" s="72"/>
      <c r="W160" s="72"/>
      <c r="X160" s="72"/>
      <c r="Y160" s="183"/>
    </row>
    <row r="161" spans="18:25" ht="13.5" thickBot="1">
      <c r="R161" s="5"/>
      <c r="S161" s="5"/>
      <c r="T161" s="5"/>
      <c r="U161" s="5"/>
      <c r="V161" s="5"/>
      <c r="W161" s="5"/>
      <c r="X161" s="5"/>
      <c r="Y161" s="5"/>
    </row>
    <row r="162" spans="14:25" ht="13.5" thickBot="1">
      <c r="N162" s="197" t="str">
        <f>"% stijging/afname "&amp;C5&amp;" tov "&amp;C5-1&amp;" : enkel distributienettarief"</f>
        <v>% stijging/afname 2016 tov 2015 : enkel distributienettarief</v>
      </c>
      <c r="O162" s="198"/>
      <c r="P162" s="198"/>
      <c r="Q162" s="198"/>
      <c r="R162" s="389" t="e">
        <f aca="true" t="shared" si="90" ref="R162:Y162">+(R131-E131)/E131</f>
        <v>#DIV/0!</v>
      </c>
      <c r="S162" s="389" t="e">
        <f t="shared" si="90"/>
        <v>#DIV/0!</v>
      </c>
      <c r="T162" s="389" t="e">
        <f t="shared" si="90"/>
        <v>#DIV/0!</v>
      </c>
      <c r="U162" s="389" t="e">
        <f t="shared" si="90"/>
        <v>#DIV/0!</v>
      </c>
      <c r="V162" s="389" t="e">
        <f t="shared" si="90"/>
        <v>#DIV/0!</v>
      </c>
      <c r="W162" s="389" t="e">
        <f t="shared" si="90"/>
        <v>#DIV/0!</v>
      </c>
      <c r="X162" s="389" t="e">
        <f t="shared" si="90"/>
        <v>#DIV/0!</v>
      </c>
      <c r="Y162" s="390" t="e">
        <f t="shared" si="90"/>
        <v>#DIV/0!</v>
      </c>
    </row>
    <row r="164" ht="4.5" customHeight="1"/>
    <row r="165" ht="4.5" customHeight="1"/>
    <row r="166" ht="4.5" customHeight="1"/>
  </sheetData>
  <sheetProtection/>
  <mergeCells count="7">
    <mergeCell ref="A2:Q2"/>
    <mergeCell ref="E10:L10"/>
    <mergeCell ref="R10:Y10"/>
    <mergeCell ref="A5:B5"/>
    <mergeCell ref="C5:D5"/>
    <mergeCell ref="A6:B6"/>
    <mergeCell ref="C6:D6"/>
  </mergeCells>
  <printOptions/>
  <pageMargins left="0.7874015748031497" right="0.2362204724409449" top="0.5905511811023623" bottom="0.3937007874015748" header="0.7480314960629921" footer="0.07874015748031496"/>
  <pageSetup horizontalDpi="600" verticalDpi="600" orientation="landscape" paperSize="8" scale="37" r:id="rId2"/>
  <headerFooter scaleWithDoc="0" alignWithMargins="0">
    <oddFooter>&amp;LINFRAX WEST 22/11/2010&amp;R&amp;P/&amp;N</oddFooter>
  </headerFooter>
  <rowBreaks count="1" manualBreakCount="1"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Y133"/>
  <sheetViews>
    <sheetView zoomScale="80" zoomScaleNormal="80" zoomScalePageLayoutView="0" workbookViewId="0" topLeftCell="A1">
      <selection activeCell="D43" sqref="D43"/>
    </sheetView>
  </sheetViews>
  <sheetFormatPr defaultColWidth="9.140625" defaultRowHeight="12.75"/>
  <cols>
    <col min="1" max="1" width="12.140625" style="207" customWidth="1"/>
    <col min="2" max="2" width="19.00390625" style="207" customWidth="1"/>
    <col min="3" max="3" width="22.57421875" style="207" customWidth="1"/>
    <col min="4" max="4" width="30.421875" style="207" bestFit="1" customWidth="1"/>
    <col min="5" max="6" width="10.28125" style="207" bestFit="1" customWidth="1"/>
    <col min="7" max="7" width="10.8515625" style="207" bestFit="1" customWidth="1"/>
    <col min="8" max="9" width="12.421875" style="207" bestFit="1" customWidth="1"/>
    <col min="10" max="12" width="13.57421875" style="207" bestFit="1" customWidth="1"/>
    <col min="13" max="15" width="9.140625" style="207" customWidth="1"/>
    <col min="16" max="16" width="23.7109375" style="207" customWidth="1"/>
    <col min="17" max="17" width="29.140625" style="207" customWidth="1"/>
    <col min="18" max="19" width="10.28125" style="207" bestFit="1" customWidth="1"/>
    <col min="20" max="20" width="10.8515625" style="207" bestFit="1" customWidth="1"/>
    <col min="21" max="22" width="12.421875" style="207" bestFit="1" customWidth="1"/>
    <col min="23" max="25" width="13.57421875" style="207" bestFit="1" customWidth="1"/>
    <col min="26" max="16384" width="9.140625" style="207" customWidth="1"/>
  </cols>
  <sheetData>
    <row r="1" s="199" customFormat="1" ht="15"/>
    <row r="2" s="199" customFormat="1" ht="15.75" thickBot="1"/>
    <row r="3" spans="1:17" s="200" customFormat="1" ht="21" thickBot="1">
      <c r="A3" s="413" t="str">
        <f>"Berekening Type Klanten 26-1kV (INJECTIE): tariefvoorstel "&amp;C6&amp;" vs tarieven "&amp;C6-1</f>
        <v>Berekening Type Klanten 26-1kV (INJECTIE): tariefvoorstel 2016 vs tarieven 2015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5"/>
    </row>
    <row r="4" spans="1:17" s="200" customFormat="1" ht="20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="97" customFormat="1" ht="12.75"/>
    <row r="6" spans="1:4" s="97" customFormat="1" ht="12.75">
      <c r="A6" s="432" t="s">
        <v>152</v>
      </c>
      <c r="B6" s="433"/>
      <c r="C6" s="403">
        <v>2016</v>
      </c>
      <c r="D6" s="404"/>
    </row>
    <row r="7" spans="1:4" s="97" customFormat="1" ht="12.75">
      <c r="A7" s="432" t="s">
        <v>153</v>
      </c>
      <c r="B7" s="433"/>
      <c r="C7" s="403"/>
      <c r="D7" s="404"/>
    </row>
    <row r="8" s="97" customFormat="1" ht="12.75"/>
    <row r="9" s="97" customFormat="1" ht="12.75"/>
    <row r="10" spans="1:17" s="203" customFormat="1" ht="21" thickBo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</row>
    <row r="11" spans="1:25" ht="15">
      <c r="A11" s="204"/>
      <c r="B11" s="205"/>
      <c r="C11" s="205"/>
      <c r="D11" s="206"/>
      <c r="E11" s="426" t="str">
        <f>"Tarieven "&amp;C6-1</f>
        <v>Tarieven 2015</v>
      </c>
      <c r="F11" s="427"/>
      <c r="G11" s="427"/>
      <c r="H11" s="427"/>
      <c r="I11" s="427"/>
      <c r="J11" s="427"/>
      <c r="K11" s="427"/>
      <c r="L11" s="428"/>
      <c r="N11" s="208"/>
      <c r="O11" s="209"/>
      <c r="P11" s="209"/>
      <c r="Q11" s="209"/>
      <c r="R11" s="429" t="str">
        <f>"Tariefvoorstel "&amp;C6</f>
        <v>Tariefvoorstel 2016</v>
      </c>
      <c r="S11" s="430"/>
      <c r="T11" s="430"/>
      <c r="U11" s="430"/>
      <c r="V11" s="430"/>
      <c r="W11" s="430"/>
      <c r="X11" s="430"/>
      <c r="Y11" s="431"/>
    </row>
    <row r="12" spans="1:25" ht="15">
      <c r="A12" s="210"/>
      <c r="B12" s="211"/>
      <c r="C12" s="211"/>
      <c r="D12" s="212"/>
      <c r="E12" s="210"/>
      <c r="F12" s="211"/>
      <c r="G12" s="211"/>
      <c r="H12" s="211"/>
      <c r="I12" s="211"/>
      <c r="J12" s="211"/>
      <c r="K12" s="213"/>
      <c r="L12" s="214"/>
      <c r="N12" s="210"/>
      <c r="O12" s="211"/>
      <c r="P12" s="211"/>
      <c r="Q12" s="211"/>
      <c r="R12" s="210"/>
      <c r="S12" s="211"/>
      <c r="T12" s="211"/>
      <c r="U12" s="211"/>
      <c r="V12" s="211"/>
      <c r="W12" s="211"/>
      <c r="X12" s="211"/>
      <c r="Y12" s="214"/>
    </row>
    <row r="13" spans="1:25" ht="18.75" thickBot="1">
      <c r="A13" s="215" t="s">
        <v>0</v>
      </c>
      <c r="B13" s="211"/>
      <c r="C13" s="211"/>
      <c r="D13" s="212"/>
      <c r="E13" s="216" t="s">
        <v>47</v>
      </c>
      <c r="F13" s="217" t="s">
        <v>48</v>
      </c>
      <c r="G13" s="217" t="s">
        <v>49</v>
      </c>
      <c r="H13" s="217" t="s">
        <v>50</v>
      </c>
      <c r="I13" s="217" t="s">
        <v>51</v>
      </c>
      <c r="J13" s="217" t="s">
        <v>52</v>
      </c>
      <c r="K13" s="217" t="s">
        <v>53</v>
      </c>
      <c r="L13" s="218" t="s">
        <v>54</v>
      </c>
      <c r="N13" s="215" t="s">
        <v>0</v>
      </c>
      <c r="O13" s="211"/>
      <c r="P13" s="211"/>
      <c r="Q13" s="219"/>
      <c r="R13" s="217" t="s">
        <v>47</v>
      </c>
      <c r="S13" s="217" t="s">
        <v>48</v>
      </c>
      <c r="T13" s="217" t="s">
        <v>49</v>
      </c>
      <c r="U13" s="217" t="s">
        <v>50</v>
      </c>
      <c r="V13" s="217" t="s">
        <v>51</v>
      </c>
      <c r="W13" s="217" t="s">
        <v>52</v>
      </c>
      <c r="X13" s="217" t="s">
        <v>53</v>
      </c>
      <c r="Y13" s="218" t="s">
        <v>54</v>
      </c>
    </row>
    <row r="14" spans="1:25" ht="15">
      <c r="A14" s="210"/>
      <c r="B14" s="211"/>
      <c r="C14" s="211"/>
      <c r="D14" s="219"/>
      <c r="E14" s="211"/>
      <c r="F14" s="211"/>
      <c r="G14" s="211"/>
      <c r="H14" s="211"/>
      <c r="I14" s="211"/>
      <c r="J14" s="211"/>
      <c r="K14" s="211"/>
      <c r="L14" s="214"/>
      <c r="N14" s="210"/>
      <c r="O14" s="211"/>
      <c r="P14" s="211"/>
      <c r="Q14" s="219"/>
      <c r="R14" s="211"/>
      <c r="S14" s="211"/>
      <c r="T14" s="211"/>
      <c r="U14" s="211"/>
      <c r="V14" s="211"/>
      <c r="W14" s="211"/>
      <c r="X14" s="211"/>
      <c r="Y14" s="214"/>
    </row>
    <row r="15" spans="1:25" ht="15">
      <c r="A15" s="210"/>
      <c r="B15" s="211"/>
      <c r="C15" s="211"/>
      <c r="D15" s="219"/>
      <c r="E15" s="211"/>
      <c r="F15" s="211"/>
      <c r="G15" s="211"/>
      <c r="H15" s="211"/>
      <c r="I15" s="211"/>
      <c r="J15" s="211"/>
      <c r="K15" s="211"/>
      <c r="L15" s="214"/>
      <c r="N15" s="210"/>
      <c r="O15" s="211"/>
      <c r="P15" s="211"/>
      <c r="Q15" s="219"/>
      <c r="R15" s="211"/>
      <c r="S15" s="211"/>
      <c r="T15" s="211"/>
      <c r="U15" s="211"/>
      <c r="V15" s="211"/>
      <c r="W15" s="211"/>
      <c r="X15" s="211"/>
      <c r="Y15" s="214"/>
    </row>
    <row r="16" spans="1:25" ht="15.75">
      <c r="A16" s="210"/>
      <c r="B16" s="220"/>
      <c r="C16" s="220" t="s">
        <v>8</v>
      </c>
      <c r="D16" s="221"/>
      <c r="E16" s="222"/>
      <c r="F16" s="222"/>
      <c r="G16" s="222"/>
      <c r="H16" s="222"/>
      <c r="I16" s="222"/>
      <c r="J16" s="222"/>
      <c r="K16" s="222"/>
      <c r="L16" s="223"/>
      <c r="N16" s="210"/>
      <c r="O16" s="220"/>
      <c r="P16" s="220" t="s">
        <v>8</v>
      </c>
      <c r="Q16" s="221"/>
      <c r="R16" s="222"/>
      <c r="S16" s="222"/>
      <c r="T16" s="222"/>
      <c r="U16" s="222"/>
      <c r="V16" s="222"/>
      <c r="W16" s="222"/>
      <c r="X16" s="222"/>
      <c r="Y16" s="223"/>
    </row>
    <row r="17" spans="1:25" ht="15">
      <c r="A17" s="224"/>
      <c r="B17" s="225"/>
      <c r="C17" s="225" t="s">
        <v>55</v>
      </c>
      <c r="D17" s="226"/>
      <c r="E17" s="227">
        <v>30000</v>
      </c>
      <c r="F17" s="227">
        <v>50000</v>
      </c>
      <c r="G17" s="227">
        <v>160000</v>
      </c>
      <c r="H17" s="227">
        <v>1250000</v>
      </c>
      <c r="I17" s="227">
        <v>2000000</v>
      </c>
      <c r="J17" s="227">
        <v>10000000</v>
      </c>
      <c r="K17" s="227">
        <v>18000000</v>
      </c>
      <c r="L17" s="228">
        <v>12000000</v>
      </c>
      <c r="N17" s="224"/>
      <c r="O17" s="225"/>
      <c r="P17" s="225" t="s">
        <v>55</v>
      </c>
      <c r="Q17" s="226"/>
      <c r="R17" s="227">
        <v>30000</v>
      </c>
      <c r="S17" s="227">
        <v>50000</v>
      </c>
      <c r="T17" s="227">
        <v>160000</v>
      </c>
      <c r="U17" s="227">
        <v>1250000</v>
      </c>
      <c r="V17" s="227">
        <v>2000000</v>
      </c>
      <c r="W17" s="227">
        <v>10000000</v>
      </c>
      <c r="X17" s="227">
        <v>18000000</v>
      </c>
      <c r="Y17" s="228">
        <v>12000000</v>
      </c>
    </row>
    <row r="18" spans="1:25" ht="15">
      <c r="A18" s="224"/>
      <c r="B18" s="225"/>
      <c r="C18" s="225" t="s">
        <v>56</v>
      </c>
      <c r="D18" s="226"/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6000000</v>
      </c>
      <c r="L18" s="228">
        <v>12000000</v>
      </c>
      <c r="N18" s="224"/>
      <c r="O18" s="225"/>
      <c r="P18" s="225" t="s">
        <v>56</v>
      </c>
      <c r="Q18" s="226"/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227">
        <v>0</v>
      </c>
      <c r="X18" s="227">
        <v>6000000</v>
      </c>
      <c r="Y18" s="228">
        <v>12000000</v>
      </c>
    </row>
    <row r="19" spans="1:25" ht="15">
      <c r="A19" s="224"/>
      <c r="B19" s="225"/>
      <c r="C19" s="225" t="s">
        <v>11</v>
      </c>
      <c r="D19" s="226"/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8">
        <v>0</v>
      </c>
      <c r="N19" s="224"/>
      <c r="O19" s="225"/>
      <c r="P19" s="225" t="s">
        <v>11</v>
      </c>
      <c r="Q19" s="226"/>
      <c r="R19" s="227">
        <v>0</v>
      </c>
      <c r="S19" s="227">
        <v>0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8">
        <v>0</v>
      </c>
    </row>
    <row r="20" spans="1:25" ht="15">
      <c r="A20" s="224"/>
      <c r="B20" s="225"/>
      <c r="C20" s="225" t="s">
        <v>57</v>
      </c>
      <c r="D20" s="226"/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6000000</v>
      </c>
      <c r="L20" s="228">
        <v>12000000</v>
      </c>
      <c r="N20" s="224"/>
      <c r="O20" s="225"/>
      <c r="P20" s="225" t="s">
        <v>57</v>
      </c>
      <c r="Q20" s="226"/>
      <c r="R20" s="227">
        <v>0</v>
      </c>
      <c r="S20" s="227">
        <v>0</v>
      </c>
      <c r="T20" s="227">
        <v>0</v>
      </c>
      <c r="U20" s="227">
        <v>0</v>
      </c>
      <c r="V20" s="227">
        <v>0</v>
      </c>
      <c r="W20" s="227">
        <v>0</v>
      </c>
      <c r="X20" s="227">
        <v>6000000</v>
      </c>
      <c r="Y20" s="228">
        <v>12000000</v>
      </c>
    </row>
    <row r="21" spans="1:25" ht="15">
      <c r="A21" s="224"/>
      <c r="B21" s="225"/>
      <c r="C21" s="225" t="s">
        <v>13</v>
      </c>
      <c r="D21" s="226"/>
      <c r="E21" s="227">
        <v>30000</v>
      </c>
      <c r="F21" s="227">
        <v>50000</v>
      </c>
      <c r="G21" s="227">
        <v>160000</v>
      </c>
      <c r="H21" s="227">
        <v>1250000</v>
      </c>
      <c r="I21" s="227">
        <v>2000000</v>
      </c>
      <c r="J21" s="227">
        <v>10000000</v>
      </c>
      <c r="K21" s="227">
        <v>24000000</v>
      </c>
      <c r="L21" s="228">
        <v>24000000</v>
      </c>
      <c r="N21" s="224"/>
      <c r="O21" s="225"/>
      <c r="P21" s="225" t="s">
        <v>13</v>
      </c>
      <c r="Q21" s="226"/>
      <c r="R21" s="227">
        <v>30000</v>
      </c>
      <c r="S21" s="227">
        <v>50000</v>
      </c>
      <c r="T21" s="227">
        <v>160000</v>
      </c>
      <c r="U21" s="227">
        <v>1250000</v>
      </c>
      <c r="V21" s="227">
        <v>2000000</v>
      </c>
      <c r="W21" s="227">
        <v>10000000</v>
      </c>
      <c r="X21" s="227">
        <v>24000000</v>
      </c>
      <c r="Y21" s="228">
        <v>24000000</v>
      </c>
    </row>
    <row r="22" spans="1:25" ht="15">
      <c r="A22" s="224"/>
      <c r="B22" s="225"/>
      <c r="C22" s="225" t="s">
        <v>58</v>
      </c>
      <c r="D22" s="226"/>
      <c r="E22" s="227">
        <v>30</v>
      </c>
      <c r="F22" s="227">
        <v>50</v>
      </c>
      <c r="G22" s="227">
        <v>100</v>
      </c>
      <c r="H22" s="227">
        <v>500</v>
      </c>
      <c r="I22" s="227">
        <v>500</v>
      </c>
      <c r="J22" s="227">
        <v>2500</v>
      </c>
      <c r="K22" s="227">
        <v>4000</v>
      </c>
      <c r="L22" s="228">
        <v>4000</v>
      </c>
      <c r="N22" s="224"/>
      <c r="O22" s="225"/>
      <c r="P22" s="225" t="s">
        <v>58</v>
      </c>
      <c r="Q22" s="226"/>
      <c r="R22" s="227">
        <v>30</v>
      </c>
      <c r="S22" s="227">
        <v>50</v>
      </c>
      <c r="T22" s="227">
        <v>100</v>
      </c>
      <c r="U22" s="227">
        <v>500</v>
      </c>
      <c r="V22" s="227">
        <v>500</v>
      </c>
      <c r="W22" s="227">
        <v>2500</v>
      </c>
      <c r="X22" s="227">
        <v>4000</v>
      </c>
      <c r="Y22" s="228">
        <v>4000</v>
      </c>
    </row>
    <row r="23" spans="1:25" ht="15">
      <c r="A23" s="224"/>
      <c r="B23" s="225"/>
      <c r="C23" s="225" t="s">
        <v>59</v>
      </c>
      <c r="D23" s="226"/>
      <c r="E23" s="227">
        <v>30</v>
      </c>
      <c r="F23" s="227">
        <v>50</v>
      </c>
      <c r="G23" s="227">
        <v>100</v>
      </c>
      <c r="H23" s="227">
        <v>500</v>
      </c>
      <c r="I23" s="227">
        <v>500</v>
      </c>
      <c r="J23" s="227">
        <v>2500</v>
      </c>
      <c r="K23" s="227">
        <v>4000</v>
      </c>
      <c r="L23" s="228">
        <v>4000</v>
      </c>
      <c r="N23" s="224"/>
      <c r="O23" s="225"/>
      <c r="P23" s="225" t="s">
        <v>59</v>
      </c>
      <c r="Q23" s="226"/>
      <c r="R23" s="227">
        <v>30</v>
      </c>
      <c r="S23" s="227">
        <v>50</v>
      </c>
      <c r="T23" s="227">
        <v>100</v>
      </c>
      <c r="U23" s="227">
        <v>500</v>
      </c>
      <c r="V23" s="227">
        <v>500</v>
      </c>
      <c r="W23" s="227">
        <v>2500</v>
      </c>
      <c r="X23" s="227">
        <v>4000</v>
      </c>
      <c r="Y23" s="228">
        <v>4000</v>
      </c>
    </row>
    <row r="24" spans="1:25" ht="15">
      <c r="A24" s="224"/>
      <c r="B24" s="225"/>
      <c r="C24" s="225" t="s">
        <v>60</v>
      </c>
      <c r="D24" s="226"/>
      <c r="E24" s="227">
        <v>30</v>
      </c>
      <c r="F24" s="227">
        <v>50</v>
      </c>
      <c r="G24" s="227">
        <v>100</v>
      </c>
      <c r="H24" s="227">
        <v>500</v>
      </c>
      <c r="I24" s="227">
        <v>500</v>
      </c>
      <c r="J24" s="227">
        <v>2500</v>
      </c>
      <c r="K24" s="227">
        <v>4000</v>
      </c>
      <c r="L24" s="228">
        <v>4000</v>
      </c>
      <c r="N24" s="224"/>
      <c r="O24" s="225"/>
      <c r="P24" s="225" t="s">
        <v>60</v>
      </c>
      <c r="Q24" s="226"/>
      <c r="R24" s="227">
        <v>30</v>
      </c>
      <c r="S24" s="227">
        <v>50</v>
      </c>
      <c r="T24" s="227">
        <v>100</v>
      </c>
      <c r="U24" s="227">
        <v>500</v>
      </c>
      <c r="V24" s="227">
        <v>500</v>
      </c>
      <c r="W24" s="227">
        <v>2500</v>
      </c>
      <c r="X24" s="227">
        <v>4000</v>
      </c>
      <c r="Y24" s="228">
        <v>4000</v>
      </c>
    </row>
    <row r="25" spans="1:25" ht="15">
      <c r="A25" s="210"/>
      <c r="B25" s="211"/>
      <c r="C25" s="211"/>
      <c r="D25" s="219"/>
      <c r="E25" s="229"/>
      <c r="F25" s="229"/>
      <c r="G25" s="229"/>
      <c r="H25" s="229"/>
      <c r="I25" s="229"/>
      <c r="J25" s="229"/>
      <c r="K25" s="229"/>
      <c r="L25" s="230"/>
      <c r="N25" s="210"/>
      <c r="O25" s="211"/>
      <c r="P25" s="211"/>
      <c r="Q25" s="219"/>
      <c r="R25" s="229"/>
      <c r="S25" s="229"/>
      <c r="T25" s="229"/>
      <c r="U25" s="229"/>
      <c r="V25" s="229"/>
      <c r="W25" s="229"/>
      <c r="X25" s="229"/>
      <c r="Y25" s="230"/>
    </row>
    <row r="26" spans="1:25" ht="15">
      <c r="A26" s="224"/>
      <c r="B26" s="225"/>
      <c r="C26" s="225" t="s">
        <v>61</v>
      </c>
      <c r="D26" s="226"/>
      <c r="E26" s="227">
        <v>1000</v>
      </c>
      <c r="F26" s="227">
        <v>1000</v>
      </c>
      <c r="G26" s="227">
        <v>1600</v>
      </c>
      <c r="H26" s="227">
        <v>2500</v>
      </c>
      <c r="I26" s="227">
        <v>4000</v>
      </c>
      <c r="J26" s="227">
        <v>4000</v>
      </c>
      <c r="K26" s="227">
        <v>6000</v>
      </c>
      <c r="L26" s="228">
        <v>6000</v>
      </c>
      <c r="N26" s="224"/>
      <c r="O26" s="225"/>
      <c r="P26" s="225" t="s">
        <v>61</v>
      </c>
      <c r="Q26" s="226"/>
      <c r="R26" s="227">
        <v>1000</v>
      </c>
      <c r="S26" s="227">
        <v>1000</v>
      </c>
      <c r="T26" s="227">
        <v>1600</v>
      </c>
      <c r="U26" s="227">
        <v>2500</v>
      </c>
      <c r="V26" s="227">
        <v>4000</v>
      </c>
      <c r="W26" s="227">
        <v>4000</v>
      </c>
      <c r="X26" s="227">
        <v>6000</v>
      </c>
      <c r="Y26" s="228">
        <v>6000</v>
      </c>
    </row>
    <row r="27" spans="1:25" ht="15">
      <c r="A27" s="224"/>
      <c r="B27" s="225"/>
      <c r="C27" s="225" t="s">
        <v>62</v>
      </c>
      <c r="D27" s="226"/>
      <c r="E27" s="227">
        <v>1000</v>
      </c>
      <c r="F27" s="227">
        <v>1000</v>
      </c>
      <c r="G27" s="227">
        <v>1600</v>
      </c>
      <c r="H27" s="227">
        <v>2500</v>
      </c>
      <c r="I27" s="227">
        <v>4000</v>
      </c>
      <c r="J27" s="227">
        <v>4000</v>
      </c>
      <c r="K27" s="227">
        <v>4500</v>
      </c>
      <c r="L27" s="228">
        <v>3000</v>
      </c>
      <c r="N27" s="224"/>
      <c r="O27" s="225"/>
      <c r="P27" s="225" t="s">
        <v>62</v>
      </c>
      <c r="Q27" s="226"/>
      <c r="R27" s="227">
        <v>1000</v>
      </c>
      <c r="S27" s="227">
        <v>1000</v>
      </c>
      <c r="T27" s="227">
        <v>1600</v>
      </c>
      <c r="U27" s="227">
        <v>2500</v>
      </c>
      <c r="V27" s="227">
        <v>4000</v>
      </c>
      <c r="W27" s="227">
        <v>4000</v>
      </c>
      <c r="X27" s="227">
        <v>4500</v>
      </c>
      <c r="Y27" s="228">
        <v>3000</v>
      </c>
    </row>
    <row r="28" spans="1:25" ht="15">
      <c r="A28" s="224"/>
      <c r="B28" s="225"/>
      <c r="C28" s="225" t="s">
        <v>63</v>
      </c>
      <c r="D28" s="226"/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0</v>
      </c>
      <c r="K28" s="227">
        <v>1500</v>
      </c>
      <c r="L28" s="228">
        <v>3000</v>
      </c>
      <c r="N28" s="224"/>
      <c r="O28" s="225"/>
      <c r="P28" s="225" t="s">
        <v>63</v>
      </c>
      <c r="Q28" s="226"/>
      <c r="R28" s="227">
        <v>0</v>
      </c>
      <c r="S28" s="227">
        <v>0</v>
      </c>
      <c r="T28" s="227">
        <v>0</v>
      </c>
      <c r="U28" s="227">
        <v>0</v>
      </c>
      <c r="V28" s="227">
        <v>0</v>
      </c>
      <c r="W28" s="227">
        <v>0</v>
      </c>
      <c r="X28" s="227">
        <v>1500</v>
      </c>
      <c r="Y28" s="228">
        <v>3000</v>
      </c>
    </row>
    <row r="29" spans="1:25" ht="15">
      <c r="A29" s="210"/>
      <c r="B29" s="211"/>
      <c r="C29" s="211"/>
      <c r="D29" s="219"/>
      <c r="E29" s="229"/>
      <c r="F29" s="229"/>
      <c r="G29" s="229"/>
      <c r="H29" s="229"/>
      <c r="I29" s="229"/>
      <c r="J29" s="229"/>
      <c r="K29" s="229"/>
      <c r="L29" s="230"/>
      <c r="N29" s="210"/>
      <c r="O29" s="211"/>
      <c r="P29" s="211"/>
      <c r="Q29" s="219"/>
      <c r="R29" s="229"/>
      <c r="S29" s="229"/>
      <c r="T29" s="229"/>
      <c r="U29" s="229"/>
      <c r="V29" s="229"/>
      <c r="W29" s="229"/>
      <c r="X29" s="229"/>
      <c r="Y29" s="230"/>
    </row>
    <row r="30" spans="1:25" ht="15">
      <c r="A30" s="224"/>
      <c r="B30" s="225"/>
      <c r="C30" s="225" t="s">
        <v>64</v>
      </c>
      <c r="D30" s="226"/>
      <c r="E30" s="231">
        <v>30</v>
      </c>
      <c r="F30" s="231">
        <v>50</v>
      </c>
      <c r="G30" s="231">
        <v>100</v>
      </c>
      <c r="H30" s="231">
        <v>500</v>
      </c>
      <c r="I30" s="231">
        <v>500</v>
      </c>
      <c r="J30" s="231">
        <v>2500</v>
      </c>
      <c r="K30" s="231">
        <v>4000</v>
      </c>
      <c r="L30" s="232">
        <v>4000</v>
      </c>
      <c r="N30" s="224"/>
      <c r="O30" s="225"/>
      <c r="P30" s="225" t="s">
        <v>64</v>
      </c>
      <c r="Q30" s="226"/>
      <c r="R30" s="231">
        <v>30</v>
      </c>
      <c r="S30" s="231">
        <v>50</v>
      </c>
      <c r="T30" s="231">
        <v>100</v>
      </c>
      <c r="U30" s="231">
        <v>500</v>
      </c>
      <c r="V30" s="231">
        <v>500</v>
      </c>
      <c r="W30" s="231">
        <v>2500</v>
      </c>
      <c r="X30" s="231">
        <v>4000</v>
      </c>
      <c r="Y30" s="232">
        <v>4000</v>
      </c>
    </row>
    <row r="31" spans="1:25" ht="15">
      <c r="A31" s="224"/>
      <c r="B31" s="225"/>
      <c r="C31" s="225" t="s">
        <v>65</v>
      </c>
      <c r="D31" s="226"/>
      <c r="E31" s="227">
        <v>30</v>
      </c>
      <c r="F31" s="227">
        <v>50</v>
      </c>
      <c r="G31" s="227">
        <v>100</v>
      </c>
      <c r="H31" s="227">
        <v>500</v>
      </c>
      <c r="I31" s="227">
        <v>500</v>
      </c>
      <c r="J31" s="227">
        <v>2500</v>
      </c>
      <c r="K31" s="227">
        <v>4000</v>
      </c>
      <c r="L31" s="228">
        <v>4000</v>
      </c>
      <c r="N31" s="224"/>
      <c r="O31" s="225"/>
      <c r="P31" s="225" t="s">
        <v>65</v>
      </c>
      <c r="Q31" s="226"/>
      <c r="R31" s="227">
        <v>30</v>
      </c>
      <c r="S31" s="227">
        <v>50</v>
      </c>
      <c r="T31" s="227">
        <v>100</v>
      </c>
      <c r="U31" s="227">
        <v>500</v>
      </c>
      <c r="V31" s="227">
        <v>500</v>
      </c>
      <c r="W31" s="227">
        <v>2500</v>
      </c>
      <c r="X31" s="227">
        <v>4000</v>
      </c>
      <c r="Y31" s="228">
        <v>4000</v>
      </c>
    </row>
    <row r="32" spans="1:25" ht="15">
      <c r="A32" s="224"/>
      <c r="B32" s="225"/>
      <c r="C32" s="225"/>
      <c r="D32" s="226"/>
      <c r="E32" s="227"/>
      <c r="F32" s="227"/>
      <c r="G32" s="227"/>
      <c r="H32" s="227"/>
      <c r="I32" s="227"/>
      <c r="J32" s="227"/>
      <c r="K32" s="227"/>
      <c r="L32" s="228"/>
      <c r="N32" s="224"/>
      <c r="O32" s="225"/>
      <c r="P32" s="225"/>
      <c r="Q32" s="226"/>
      <c r="R32" s="227"/>
      <c r="S32" s="227"/>
      <c r="T32" s="227"/>
      <c r="U32" s="227"/>
      <c r="V32" s="227"/>
      <c r="W32" s="227"/>
      <c r="X32" s="227"/>
      <c r="Y32" s="228"/>
    </row>
    <row r="33" spans="1:25" ht="15">
      <c r="A33" s="224"/>
      <c r="B33" s="225"/>
      <c r="C33" s="225" t="s">
        <v>66</v>
      </c>
      <c r="D33" s="226" t="s">
        <v>67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8">
        <v>0</v>
      </c>
      <c r="N33" s="224"/>
      <c r="O33" s="225"/>
      <c r="P33" s="225" t="s">
        <v>66</v>
      </c>
      <c r="Q33" s="226" t="s">
        <v>67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8">
        <v>0</v>
      </c>
    </row>
    <row r="34" spans="1:25" ht="15">
      <c r="A34" s="210"/>
      <c r="B34" s="211"/>
      <c r="C34" s="211"/>
      <c r="D34" s="219"/>
      <c r="E34" s="211"/>
      <c r="F34" s="211"/>
      <c r="G34" s="211"/>
      <c r="H34" s="211"/>
      <c r="I34" s="211"/>
      <c r="J34" s="211"/>
      <c r="K34" s="211"/>
      <c r="L34" s="214"/>
      <c r="N34" s="210"/>
      <c r="O34" s="211"/>
      <c r="P34" s="211"/>
      <c r="Q34" s="219"/>
      <c r="R34" s="211"/>
      <c r="S34" s="211"/>
      <c r="T34" s="211"/>
      <c r="U34" s="211"/>
      <c r="V34" s="211"/>
      <c r="W34" s="211"/>
      <c r="X34" s="211"/>
      <c r="Y34" s="214"/>
    </row>
    <row r="35" spans="1:25" ht="15">
      <c r="A35" s="210"/>
      <c r="B35" s="211"/>
      <c r="C35" s="211"/>
      <c r="D35" s="219"/>
      <c r="E35" s="211"/>
      <c r="F35" s="211"/>
      <c r="G35" s="211"/>
      <c r="H35" s="211"/>
      <c r="I35" s="211"/>
      <c r="J35" s="211"/>
      <c r="K35" s="211"/>
      <c r="L35" s="214"/>
      <c r="N35" s="210"/>
      <c r="O35" s="211"/>
      <c r="P35" s="211"/>
      <c r="Q35" s="219"/>
      <c r="R35" s="211"/>
      <c r="S35" s="211"/>
      <c r="T35" s="211"/>
      <c r="U35" s="211"/>
      <c r="V35" s="211"/>
      <c r="W35" s="211"/>
      <c r="X35" s="211"/>
      <c r="Y35" s="214"/>
    </row>
    <row r="36" spans="1:25" ht="15.75">
      <c r="A36" s="233" t="s">
        <v>15</v>
      </c>
      <c r="B36" s="220" t="s">
        <v>16</v>
      </c>
      <c r="C36" s="220"/>
      <c r="D36" s="221"/>
      <c r="E36" s="211"/>
      <c r="F36" s="211"/>
      <c r="G36" s="211"/>
      <c r="H36" s="211"/>
      <c r="I36" s="211"/>
      <c r="J36" s="211"/>
      <c r="K36" s="211"/>
      <c r="L36" s="214"/>
      <c r="N36" s="233" t="s">
        <v>15</v>
      </c>
      <c r="O36" s="220" t="s">
        <v>16</v>
      </c>
      <c r="P36" s="220"/>
      <c r="Q36" s="221"/>
      <c r="R36" s="211"/>
      <c r="S36" s="211"/>
      <c r="T36" s="211"/>
      <c r="U36" s="211"/>
      <c r="V36" s="211"/>
      <c r="W36" s="211"/>
      <c r="X36" s="211"/>
      <c r="Y36" s="214"/>
    </row>
    <row r="37" spans="1:25" ht="15">
      <c r="A37" s="210"/>
      <c r="B37" s="234" t="s">
        <v>17</v>
      </c>
      <c r="C37" s="234" t="s">
        <v>18</v>
      </c>
      <c r="D37" s="221"/>
      <c r="E37" s="211"/>
      <c r="F37" s="211"/>
      <c r="G37" s="211"/>
      <c r="H37" s="211"/>
      <c r="I37" s="211"/>
      <c r="J37" s="211"/>
      <c r="K37" s="211"/>
      <c r="L37" s="214"/>
      <c r="N37" s="210"/>
      <c r="O37" s="234" t="s">
        <v>17</v>
      </c>
      <c r="P37" s="234" t="s">
        <v>18</v>
      </c>
      <c r="Q37" s="221"/>
      <c r="R37" s="211"/>
      <c r="S37" s="211"/>
      <c r="T37" s="211"/>
      <c r="U37" s="211"/>
      <c r="V37" s="211"/>
      <c r="W37" s="211"/>
      <c r="X37" s="211"/>
      <c r="Y37" s="214"/>
    </row>
    <row r="38" spans="1:25" ht="15">
      <c r="A38" s="210"/>
      <c r="B38" s="211"/>
      <c r="C38" s="234" t="s">
        <v>68</v>
      </c>
      <c r="D38" s="219"/>
      <c r="E38" s="211"/>
      <c r="F38" s="211"/>
      <c r="G38" s="211"/>
      <c r="H38" s="211"/>
      <c r="I38" s="211"/>
      <c r="J38" s="211"/>
      <c r="K38" s="211"/>
      <c r="L38" s="214"/>
      <c r="N38" s="210"/>
      <c r="O38" s="211"/>
      <c r="P38" s="234" t="s">
        <v>68</v>
      </c>
      <c r="Q38" s="219"/>
      <c r="R38" s="211"/>
      <c r="S38" s="211"/>
      <c r="T38" s="211"/>
      <c r="U38" s="211"/>
      <c r="V38" s="211"/>
      <c r="W38" s="211"/>
      <c r="X38" s="211"/>
      <c r="Y38" s="214"/>
    </row>
    <row r="39" spans="1:25" ht="15">
      <c r="A39" s="210"/>
      <c r="B39" s="211"/>
      <c r="C39" s="235" t="s">
        <v>133</v>
      </c>
      <c r="D39" s="219"/>
      <c r="E39" s="211"/>
      <c r="F39" s="211"/>
      <c r="G39" s="211"/>
      <c r="H39" s="211"/>
      <c r="I39" s="211"/>
      <c r="J39" s="211"/>
      <c r="K39" s="211"/>
      <c r="L39" s="214"/>
      <c r="N39" s="210"/>
      <c r="O39" s="211"/>
      <c r="P39" s="235" t="s">
        <v>133</v>
      </c>
      <c r="Q39" s="219"/>
      <c r="R39" s="211"/>
      <c r="S39" s="211"/>
      <c r="T39" s="211"/>
      <c r="U39" s="211"/>
      <c r="V39" s="211"/>
      <c r="W39" s="211"/>
      <c r="X39" s="211"/>
      <c r="Y39" s="214"/>
    </row>
    <row r="40" spans="1:25" ht="15">
      <c r="A40" s="210"/>
      <c r="B40" s="211"/>
      <c r="C40" s="236" t="s">
        <v>70</v>
      </c>
      <c r="D40" s="219"/>
      <c r="E40" s="211"/>
      <c r="F40" s="211"/>
      <c r="G40" s="211"/>
      <c r="H40" s="211"/>
      <c r="I40" s="211"/>
      <c r="J40" s="211"/>
      <c r="K40" s="211"/>
      <c r="L40" s="214"/>
      <c r="N40" s="210"/>
      <c r="O40" s="211"/>
      <c r="P40" s="236" t="s">
        <v>70</v>
      </c>
      <c r="Q40" s="219"/>
      <c r="R40" s="211"/>
      <c r="S40" s="211"/>
      <c r="T40" s="211"/>
      <c r="U40" s="211"/>
      <c r="V40" s="211"/>
      <c r="W40" s="211"/>
      <c r="X40" s="211"/>
      <c r="Y40" s="214"/>
    </row>
    <row r="41" spans="1:25" ht="15">
      <c r="A41" s="210"/>
      <c r="B41" s="211"/>
      <c r="C41" s="236" t="s">
        <v>71</v>
      </c>
      <c r="D41" s="219"/>
      <c r="E41" s="211"/>
      <c r="F41" s="211"/>
      <c r="G41" s="211"/>
      <c r="H41" s="211"/>
      <c r="I41" s="211"/>
      <c r="J41" s="211"/>
      <c r="K41" s="211"/>
      <c r="L41" s="214"/>
      <c r="N41" s="210"/>
      <c r="O41" s="211"/>
      <c r="P41" s="236" t="s">
        <v>71</v>
      </c>
      <c r="Q41" s="219"/>
      <c r="R41" s="211"/>
      <c r="S41" s="211"/>
      <c r="T41" s="211"/>
      <c r="U41" s="211"/>
      <c r="V41" s="211"/>
      <c r="W41" s="211"/>
      <c r="X41" s="211"/>
      <c r="Y41" s="214"/>
    </row>
    <row r="42" spans="1:25" ht="15">
      <c r="A42" s="210"/>
      <c r="B42" s="211"/>
      <c r="C42" s="235"/>
      <c r="D42" s="219"/>
      <c r="E42" s="211"/>
      <c r="F42" s="211"/>
      <c r="G42" s="211"/>
      <c r="H42" s="211"/>
      <c r="I42" s="211"/>
      <c r="J42" s="211"/>
      <c r="K42" s="211"/>
      <c r="L42" s="214"/>
      <c r="N42" s="210"/>
      <c r="O42" s="211"/>
      <c r="P42" s="235"/>
      <c r="Q42" s="219"/>
      <c r="R42" s="211"/>
      <c r="S42" s="211"/>
      <c r="T42" s="211"/>
      <c r="U42" s="211"/>
      <c r="V42" s="211"/>
      <c r="W42" s="211"/>
      <c r="X42" s="211"/>
      <c r="Y42" s="214"/>
    </row>
    <row r="43" spans="1:25" ht="15">
      <c r="A43" s="210"/>
      <c r="B43" s="211"/>
      <c r="C43" s="237" t="s">
        <v>72</v>
      </c>
      <c r="D43" s="238"/>
      <c r="E43" s="239"/>
      <c r="F43" s="239"/>
      <c r="G43" s="239"/>
      <c r="H43" s="239"/>
      <c r="I43" s="239"/>
      <c r="J43" s="239"/>
      <c r="K43" s="239"/>
      <c r="L43" s="240"/>
      <c r="N43" s="210"/>
      <c r="O43" s="211"/>
      <c r="P43" s="237" t="s">
        <v>72</v>
      </c>
      <c r="Q43" s="238"/>
      <c r="R43" s="239"/>
      <c r="S43" s="239"/>
      <c r="T43" s="239"/>
      <c r="U43" s="239"/>
      <c r="V43" s="239"/>
      <c r="W43" s="239"/>
      <c r="X43" s="239"/>
      <c r="Y43" s="240"/>
    </row>
    <row r="44" spans="1:25" ht="15">
      <c r="A44" s="210"/>
      <c r="B44" s="211"/>
      <c r="C44" s="237" t="s">
        <v>73</v>
      </c>
      <c r="D44" s="241"/>
      <c r="E44" s="239"/>
      <c r="F44" s="239"/>
      <c r="G44" s="239"/>
      <c r="H44" s="239"/>
      <c r="I44" s="239"/>
      <c r="J44" s="239"/>
      <c r="K44" s="239"/>
      <c r="L44" s="240"/>
      <c r="N44" s="210"/>
      <c r="O44" s="211"/>
      <c r="P44" s="237" t="s">
        <v>73</v>
      </c>
      <c r="Q44" s="241"/>
      <c r="R44" s="239"/>
      <c r="S44" s="239"/>
      <c r="T44" s="239"/>
      <c r="U44" s="239"/>
      <c r="V44" s="239"/>
      <c r="W44" s="239"/>
      <c r="X44" s="239"/>
      <c r="Y44" s="240"/>
    </row>
    <row r="45" spans="1:25" ht="15">
      <c r="A45" s="210"/>
      <c r="B45" s="211"/>
      <c r="C45" s="237" t="s">
        <v>74</v>
      </c>
      <c r="D45" s="241"/>
      <c r="E45" s="239"/>
      <c r="F45" s="239"/>
      <c r="G45" s="239"/>
      <c r="H45" s="239"/>
      <c r="I45" s="239"/>
      <c r="J45" s="239"/>
      <c r="K45" s="239"/>
      <c r="L45" s="240"/>
      <c r="N45" s="210"/>
      <c r="O45" s="211"/>
      <c r="P45" s="237" t="s">
        <v>74</v>
      </c>
      <c r="Q45" s="241"/>
      <c r="R45" s="239"/>
      <c r="S45" s="239"/>
      <c r="T45" s="239"/>
      <c r="U45" s="239"/>
      <c r="V45" s="239"/>
      <c r="W45" s="239"/>
      <c r="X45" s="239"/>
      <c r="Y45" s="240"/>
    </row>
    <row r="46" spans="1:25" ht="15">
      <c r="A46" s="210"/>
      <c r="B46" s="211"/>
      <c r="C46" s="237" t="s">
        <v>75</v>
      </c>
      <c r="D46" s="238"/>
      <c r="E46" s="239"/>
      <c r="F46" s="239"/>
      <c r="G46" s="239"/>
      <c r="H46" s="239"/>
      <c r="I46" s="239"/>
      <c r="J46" s="239"/>
      <c r="K46" s="239"/>
      <c r="L46" s="240"/>
      <c r="N46" s="210"/>
      <c r="O46" s="211"/>
      <c r="P46" s="237" t="s">
        <v>75</v>
      </c>
      <c r="Q46" s="238"/>
      <c r="R46" s="239"/>
      <c r="S46" s="239"/>
      <c r="T46" s="239"/>
      <c r="U46" s="239"/>
      <c r="V46" s="239"/>
      <c r="W46" s="239"/>
      <c r="X46" s="239"/>
      <c r="Y46" s="240"/>
    </row>
    <row r="47" spans="1:25" ht="15">
      <c r="A47" s="210"/>
      <c r="B47" s="211"/>
      <c r="C47" s="237" t="s">
        <v>76</v>
      </c>
      <c r="D47" s="238"/>
      <c r="E47" s="239"/>
      <c r="F47" s="239"/>
      <c r="G47" s="239"/>
      <c r="H47" s="239"/>
      <c r="I47" s="239"/>
      <c r="J47" s="239"/>
      <c r="K47" s="239"/>
      <c r="L47" s="240"/>
      <c r="N47" s="210"/>
      <c r="O47" s="211"/>
      <c r="P47" s="237" t="s">
        <v>76</v>
      </c>
      <c r="Q47" s="238"/>
      <c r="R47" s="239"/>
      <c r="S47" s="239"/>
      <c r="T47" s="239"/>
      <c r="U47" s="239"/>
      <c r="V47" s="239"/>
      <c r="W47" s="239"/>
      <c r="X47" s="239"/>
      <c r="Y47" s="240"/>
    </row>
    <row r="48" spans="1:25" ht="15">
      <c r="A48" s="210"/>
      <c r="B48" s="211"/>
      <c r="C48" s="237"/>
      <c r="D48" s="219"/>
      <c r="E48" s="242"/>
      <c r="F48" s="242"/>
      <c r="G48" s="242"/>
      <c r="H48" s="242"/>
      <c r="I48" s="242"/>
      <c r="J48" s="242"/>
      <c r="K48" s="242"/>
      <c r="L48" s="243"/>
      <c r="N48" s="210"/>
      <c r="O48" s="211"/>
      <c r="P48" s="237"/>
      <c r="Q48" s="219"/>
      <c r="R48" s="242"/>
      <c r="S48" s="242"/>
      <c r="T48" s="242"/>
      <c r="U48" s="242"/>
      <c r="V48" s="242"/>
      <c r="W48" s="242"/>
      <c r="X48" s="242"/>
      <c r="Y48" s="243"/>
    </row>
    <row r="49" spans="1:25" ht="15">
      <c r="A49" s="210"/>
      <c r="B49" s="211"/>
      <c r="C49" s="237" t="s">
        <v>77</v>
      </c>
      <c r="D49" s="244"/>
      <c r="E49" s="242"/>
      <c r="F49" s="242"/>
      <c r="G49" s="242"/>
      <c r="H49" s="242"/>
      <c r="I49" s="242"/>
      <c r="J49" s="242"/>
      <c r="K49" s="242"/>
      <c r="L49" s="243"/>
      <c r="N49" s="210"/>
      <c r="O49" s="211"/>
      <c r="P49" s="237" t="s">
        <v>77</v>
      </c>
      <c r="Q49" s="244"/>
      <c r="R49" s="242"/>
      <c r="S49" s="242"/>
      <c r="T49" s="242"/>
      <c r="U49" s="242"/>
      <c r="V49" s="242"/>
      <c r="W49" s="242"/>
      <c r="X49" s="242"/>
      <c r="Y49" s="243"/>
    </row>
    <row r="50" spans="1:25" ht="15">
      <c r="A50" s="210"/>
      <c r="B50" s="211"/>
      <c r="C50" s="237"/>
      <c r="D50" s="219"/>
      <c r="E50" s="211"/>
      <c r="F50" s="211"/>
      <c r="G50" s="211"/>
      <c r="H50" s="211"/>
      <c r="I50" s="211"/>
      <c r="J50" s="211"/>
      <c r="K50" s="211"/>
      <c r="L50" s="214"/>
      <c r="N50" s="210"/>
      <c r="O50" s="211"/>
      <c r="P50" s="237"/>
      <c r="Q50" s="219"/>
      <c r="R50" s="211"/>
      <c r="S50" s="211"/>
      <c r="T50" s="211"/>
      <c r="U50" s="211"/>
      <c r="V50" s="211"/>
      <c r="W50" s="211"/>
      <c r="X50" s="211"/>
      <c r="Y50" s="214"/>
    </row>
    <row r="51" spans="1:25" ht="15">
      <c r="A51" s="210"/>
      <c r="B51" s="211"/>
      <c r="C51" s="245" t="s">
        <v>78</v>
      </c>
      <c r="D51" s="219" t="s">
        <v>79</v>
      </c>
      <c r="E51" s="246">
        <v>30</v>
      </c>
      <c r="F51" s="246">
        <v>50</v>
      </c>
      <c r="G51" s="246">
        <v>100</v>
      </c>
      <c r="H51" s="246">
        <v>500</v>
      </c>
      <c r="I51" s="246">
        <v>500</v>
      </c>
      <c r="J51" s="246">
        <v>2500</v>
      </c>
      <c r="K51" s="246">
        <v>4000</v>
      </c>
      <c r="L51" s="247">
        <v>4000</v>
      </c>
      <c r="N51" s="210"/>
      <c r="O51" s="211"/>
      <c r="P51" s="245" t="s">
        <v>78</v>
      </c>
      <c r="Q51" s="219" t="s">
        <v>79</v>
      </c>
      <c r="R51" s="246">
        <v>30</v>
      </c>
      <c r="S51" s="246">
        <v>50</v>
      </c>
      <c r="T51" s="246">
        <v>100</v>
      </c>
      <c r="U51" s="246">
        <v>500</v>
      </c>
      <c r="V51" s="246">
        <v>500</v>
      </c>
      <c r="W51" s="246">
        <v>2500</v>
      </c>
      <c r="X51" s="246">
        <v>4000</v>
      </c>
      <c r="Y51" s="247">
        <v>4000</v>
      </c>
    </row>
    <row r="52" spans="1:25" ht="15">
      <c r="A52" s="210"/>
      <c r="B52" s="211"/>
      <c r="C52" s="245"/>
      <c r="D52" s="219" t="s">
        <v>80</v>
      </c>
      <c r="E52" s="246">
        <v>30</v>
      </c>
      <c r="F52" s="246">
        <v>50</v>
      </c>
      <c r="G52" s="246">
        <v>100</v>
      </c>
      <c r="H52" s="246">
        <v>500</v>
      </c>
      <c r="I52" s="246">
        <v>500</v>
      </c>
      <c r="J52" s="246">
        <v>2500</v>
      </c>
      <c r="K52" s="246">
        <v>4000</v>
      </c>
      <c r="L52" s="247">
        <v>4000</v>
      </c>
      <c r="N52" s="210"/>
      <c r="O52" s="211"/>
      <c r="P52" s="245"/>
      <c r="Q52" s="219" t="s">
        <v>80</v>
      </c>
      <c r="R52" s="246">
        <v>30</v>
      </c>
      <c r="S52" s="246">
        <v>50</v>
      </c>
      <c r="T52" s="246">
        <v>100</v>
      </c>
      <c r="U52" s="246">
        <v>500</v>
      </c>
      <c r="V52" s="246">
        <v>500</v>
      </c>
      <c r="W52" s="246">
        <v>2500</v>
      </c>
      <c r="X52" s="246">
        <v>4000</v>
      </c>
      <c r="Y52" s="247">
        <v>4000</v>
      </c>
    </row>
    <row r="53" spans="1:25" ht="15">
      <c r="A53" s="210"/>
      <c r="B53" s="211"/>
      <c r="C53" s="237"/>
      <c r="D53" s="226" t="s">
        <v>81</v>
      </c>
      <c r="E53" s="246">
        <v>30</v>
      </c>
      <c r="F53" s="246">
        <v>50</v>
      </c>
      <c r="G53" s="246">
        <v>100</v>
      </c>
      <c r="H53" s="246">
        <v>500</v>
      </c>
      <c r="I53" s="246">
        <v>500</v>
      </c>
      <c r="J53" s="246">
        <v>2500</v>
      </c>
      <c r="K53" s="246">
        <v>4000</v>
      </c>
      <c r="L53" s="247">
        <v>4000</v>
      </c>
      <c r="N53" s="210"/>
      <c r="O53" s="211"/>
      <c r="P53" s="237"/>
      <c r="Q53" s="226" t="s">
        <v>81</v>
      </c>
      <c r="R53" s="246">
        <v>30</v>
      </c>
      <c r="S53" s="246">
        <v>50</v>
      </c>
      <c r="T53" s="246">
        <v>100</v>
      </c>
      <c r="U53" s="246">
        <v>500</v>
      </c>
      <c r="V53" s="246">
        <v>500</v>
      </c>
      <c r="W53" s="246">
        <v>2500</v>
      </c>
      <c r="X53" s="246">
        <v>4000</v>
      </c>
      <c r="Y53" s="247">
        <v>4000</v>
      </c>
    </row>
    <row r="54" spans="1:25" ht="15">
      <c r="A54" s="210"/>
      <c r="B54" s="211"/>
      <c r="C54" s="237"/>
      <c r="D54" s="219" t="s">
        <v>82</v>
      </c>
      <c r="E54" s="248"/>
      <c r="F54" s="248"/>
      <c r="G54" s="248"/>
      <c r="H54" s="248"/>
      <c r="I54" s="248"/>
      <c r="J54" s="248"/>
      <c r="K54" s="248"/>
      <c r="L54" s="249"/>
      <c r="N54" s="210"/>
      <c r="O54" s="211"/>
      <c r="P54" s="237"/>
      <c r="Q54" s="219" t="s">
        <v>82</v>
      </c>
      <c r="R54" s="248"/>
      <c r="S54" s="248"/>
      <c r="T54" s="248"/>
      <c r="U54" s="248"/>
      <c r="V54" s="248"/>
      <c r="W54" s="248"/>
      <c r="X54" s="248"/>
      <c r="Y54" s="249"/>
    </row>
    <row r="55" spans="1:25" ht="15">
      <c r="A55" s="210"/>
      <c r="B55" s="211"/>
      <c r="C55" s="237"/>
      <c r="D55" s="219" t="s">
        <v>83</v>
      </c>
      <c r="E55" s="248"/>
      <c r="F55" s="248"/>
      <c r="G55" s="248"/>
      <c r="H55" s="248"/>
      <c r="I55" s="248"/>
      <c r="J55" s="248"/>
      <c r="K55" s="248"/>
      <c r="L55" s="249"/>
      <c r="N55" s="210"/>
      <c r="O55" s="211"/>
      <c r="P55" s="237"/>
      <c r="Q55" s="219" t="s">
        <v>83</v>
      </c>
      <c r="R55" s="248"/>
      <c r="S55" s="248"/>
      <c r="T55" s="248"/>
      <c r="U55" s="248"/>
      <c r="V55" s="248"/>
      <c r="W55" s="248"/>
      <c r="X55" s="248"/>
      <c r="Y55" s="249"/>
    </row>
    <row r="56" spans="1:25" ht="15">
      <c r="A56" s="250"/>
      <c r="B56" s="251"/>
      <c r="C56" s="251"/>
      <c r="D56" s="252" t="s">
        <v>84</v>
      </c>
      <c r="E56" s="253">
        <v>0</v>
      </c>
      <c r="F56" s="253">
        <v>0</v>
      </c>
      <c r="G56" s="253">
        <v>0</v>
      </c>
      <c r="H56" s="253">
        <v>0</v>
      </c>
      <c r="I56" s="253">
        <v>0</v>
      </c>
      <c r="J56" s="253">
        <v>0</v>
      </c>
      <c r="K56" s="253">
        <v>0</v>
      </c>
      <c r="L56" s="254">
        <v>0</v>
      </c>
      <c r="N56" s="250"/>
      <c r="O56" s="251"/>
      <c r="P56" s="251"/>
      <c r="Q56" s="252" t="s">
        <v>84</v>
      </c>
      <c r="R56" s="253">
        <v>0</v>
      </c>
      <c r="S56" s="253">
        <v>0</v>
      </c>
      <c r="T56" s="253">
        <v>0</v>
      </c>
      <c r="U56" s="253">
        <v>0</v>
      </c>
      <c r="V56" s="253">
        <v>0</v>
      </c>
      <c r="W56" s="253">
        <v>0</v>
      </c>
      <c r="X56" s="253">
        <v>0</v>
      </c>
      <c r="Y56" s="254">
        <v>0</v>
      </c>
    </row>
    <row r="57" spans="1:25" ht="15">
      <c r="A57" s="210"/>
      <c r="B57" s="211"/>
      <c r="C57" s="237"/>
      <c r="D57" s="219"/>
      <c r="E57" s="255"/>
      <c r="F57" s="255"/>
      <c r="G57" s="255"/>
      <c r="H57" s="255"/>
      <c r="I57" s="255"/>
      <c r="J57" s="255"/>
      <c r="K57" s="255"/>
      <c r="L57" s="256"/>
      <c r="N57" s="210"/>
      <c r="O57" s="211"/>
      <c r="P57" s="237"/>
      <c r="Q57" s="219"/>
      <c r="R57" s="255"/>
      <c r="S57" s="255"/>
      <c r="T57" s="255"/>
      <c r="U57" s="255"/>
      <c r="V57" s="255"/>
      <c r="W57" s="255"/>
      <c r="X57" s="255"/>
      <c r="Y57" s="256"/>
    </row>
    <row r="58" spans="1:25" ht="15">
      <c r="A58" s="210"/>
      <c r="B58" s="211"/>
      <c r="C58" s="245" t="s">
        <v>85</v>
      </c>
      <c r="D58" s="219"/>
      <c r="E58" s="211"/>
      <c r="F58" s="211"/>
      <c r="G58" s="211"/>
      <c r="H58" s="211"/>
      <c r="I58" s="211"/>
      <c r="J58" s="211"/>
      <c r="K58" s="211"/>
      <c r="L58" s="214"/>
      <c r="N58" s="210"/>
      <c r="O58" s="211"/>
      <c r="P58" s="245" t="s">
        <v>85</v>
      </c>
      <c r="Q58" s="219"/>
      <c r="R58" s="211"/>
      <c r="S58" s="211"/>
      <c r="T58" s="211"/>
      <c r="U58" s="211"/>
      <c r="V58" s="211"/>
      <c r="W58" s="211"/>
      <c r="X58" s="211"/>
      <c r="Y58" s="214"/>
    </row>
    <row r="59" spans="1:25" ht="15">
      <c r="A59" s="210"/>
      <c r="B59" s="211"/>
      <c r="C59" s="237"/>
      <c r="D59" s="219" t="s">
        <v>86</v>
      </c>
      <c r="E59" s="246">
        <v>30000</v>
      </c>
      <c r="F59" s="246">
        <v>50000</v>
      </c>
      <c r="G59" s="246">
        <v>160000</v>
      </c>
      <c r="H59" s="246">
        <v>1250000</v>
      </c>
      <c r="I59" s="246">
        <v>2000000</v>
      </c>
      <c r="J59" s="246">
        <v>10000000</v>
      </c>
      <c r="K59" s="246">
        <v>18000000</v>
      </c>
      <c r="L59" s="247">
        <v>12000000</v>
      </c>
      <c r="N59" s="210"/>
      <c r="O59" s="211"/>
      <c r="P59" s="237"/>
      <c r="Q59" s="219" t="s">
        <v>86</v>
      </c>
      <c r="R59" s="246">
        <v>30000</v>
      </c>
      <c r="S59" s="246">
        <v>50000</v>
      </c>
      <c r="T59" s="246">
        <v>160000</v>
      </c>
      <c r="U59" s="246">
        <v>1250000</v>
      </c>
      <c r="V59" s="246">
        <v>2000000</v>
      </c>
      <c r="W59" s="246">
        <v>10000000</v>
      </c>
      <c r="X59" s="246">
        <v>18000000</v>
      </c>
      <c r="Y59" s="247">
        <v>12000000</v>
      </c>
    </row>
    <row r="60" spans="1:25" ht="15">
      <c r="A60" s="250"/>
      <c r="B60" s="251"/>
      <c r="C60" s="251"/>
      <c r="D60" s="252" t="s">
        <v>87</v>
      </c>
      <c r="E60" s="253">
        <v>0</v>
      </c>
      <c r="F60" s="253">
        <v>0</v>
      </c>
      <c r="G60" s="253">
        <v>0</v>
      </c>
      <c r="H60" s="253">
        <v>0</v>
      </c>
      <c r="I60" s="253">
        <v>0</v>
      </c>
      <c r="J60" s="253">
        <v>0</v>
      </c>
      <c r="K60" s="253">
        <v>0</v>
      </c>
      <c r="L60" s="254">
        <v>0</v>
      </c>
      <c r="N60" s="250"/>
      <c r="O60" s="251"/>
      <c r="P60" s="251"/>
      <c r="Q60" s="252" t="s">
        <v>87</v>
      </c>
      <c r="R60" s="253">
        <v>0</v>
      </c>
      <c r="S60" s="253">
        <v>0</v>
      </c>
      <c r="T60" s="253">
        <v>0</v>
      </c>
      <c r="U60" s="253">
        <v>0</v>
      </c>
      <c r="V60" s="253">
        <v>0</v>
      </c>
      <c r="W60" s="253">
        <v>0</v>
      </c>
      <c r="X60" s="253">
        <v>0</v>
      </c>
      <c r="Y60" s="254">
        <v>0</v>
      </c>
    </row>
    <row r="61" spans="1:25" ht="15">
      <c r="A61" s="210"/>
      <c r="B61" s="211"/>
      <c r="C61" s="237"/>
      <c r="D61" s="219"/>
      <c r="E61" s="255"/>
      <c r="F61" s="255"/>
      <c r="G61" s="255"/>
      <c r="H61" s="255"/>
      <c r="I61" s="255"/>
      <c r="J61" s="255"/>
      <c r="K61" s="255"/>
      <c r="L61" s="256"/>
      <c r="N61" s="210"/>
      <c r="O61" s="211"/>
      <c r="P61" s="237"/>
      <c r="Q61" s="219"/>
      <c r="R61" s="255"/>
      <c r="S61" s="255"/>
      <c r="T61" s="255"/>
      <c r="U61" s="255"/>
      <c r="V61" s="255"/>
      <c r="W61" s="255"/>
      <c r="X61" s="255"/>
      <c r="Y61" s="256"/>
    </row>
    <row r="62" spans="1:25" ht="15">
      <c r="A62" s="210"/>
      <c r="B62" s="211"/>
      <c r="C62" s="245" t="s">
        <v>88</v>
      </c>
      <c r="D62" s="219"/>
      <c r="E62" s="255"/>
      <c r="F62" s="255"/>
      <c r="G62" s="255"/>
      <c r="H62" s="255"/>
      <c r="I62" s="255"/>
      <c r="J62" s="255"/>
      <c r="K62" s="255"/>
      <c r="L62" s="256"/>
      <c r="N62" s="210"/>
      <c r="O62" s="211"/>
      <c r="P62" s="245" t="s">
        <v>88</v>
      </c>
      <c r="Q62" s="219"/>
      <c r="R62" s="255"/>
      <c r="S62" s="255"/>
      <c r="T62" s="255"/>
      <c r="U62" s="255"/>
      <c r="V62" s="255"/>
      <c r="W62" s="255"/>
      <c r="X62" s="255"/>
      <c r="Y62" s="256"/>
    </row>
    <row r="63" spans="1:25" ht="15">
      <c r="A63" s="210"/>
      <c r="B63" s="211"/>
      <c r="C63" s="245"/>
      <c r="D63" s="219" t="s">
        <v>78</v>
      </c>
      <c r="E63" s="257">
        <v>0</v>
      </c>
      <c r="F63" s="257">
        <v>0</v>
      </c>
      <c r="G63" s="257">
        <v>0</v>
      </c>
      <c r="H63" s="257">
        <v>0</v>
      </c>
      <c r="I63" s="257">
        <v>0</v>
      </c>
      <c r="J63" s="257">
        <v>0</v>
      </c>
      <c r="K63" s="257">
        <v>0</v>
      </c>
      <c r="L63" s="258">
        <v>0</v>
      </c>
      <c r="N63" s="210"/>
      <c r="O63" s="211"/>
      <c r="P63" s="245"/>
      <c r="Q63" s="219" t="s">
        <v>78</v>
      </c>
      <c r="R63" s="257">
        <v>0</v>
      </c>
      <c r="S63" s="257">
        <v>0</v>
      </c>
      <c r="T63" s="257">
        <v>0</v>
      </c>
      <c r="U63" s="257">
        <v>0</v>
      </c>
      <c r="V63" s="257">
        <v>0</v>
      </c>
      <c r="W63" s="257">
        <v>0</v>
      </c>
      <c r="X63" s="257">
        <v>0</v>
      </c>
      <c r="Y63" s="258">
        <v>0</v>
      </c>
    </row>
    <row r="64" spans="1:25" ht="15">
      <c r="A64" s="210"/>
      <c r="B64" s="211"/>
      <c r="C64" s="237"/>
      <c r="D64" s="219" t="s">
        <v>85</v>
      </c>
      <c r="E64" s="257">
        <v>0</v>
      </c>
      <c r="F64" s="257">
        <v>0</v>
      </c>
      <c r="G64" s="257">
        <v>0</v>
      </c>
      <c r="H64" s="257">
        <v>0</v>
      </c>
      <c r="I64" s="257">
        <v>0</v>
      </c>
      <c r="J64" s="257">
        <v>0</v>
      </c>
      <c r="K64" s="257">
        <v>0</v>
      </c>
      <c r="L64" s="258">
        <v>0</v>
      </c>
      <c r="N64" s="210"/>
      <c r="O64" s="211"/>
      <c r="P64" s="237"/>
      <c r="Q64" s="219" t="s">
        <v>85</v>
      </c>
      <c r="R64" s="257">
        <v>0</v>
      </c>
      <c r="S64" s="257">
        <v>0</v>
      </c>
      <c r="T64" s="257">
        <v>0</v>
      </c>
      <c r="U64" s="257">
        <v>0</v>
      </c>
      <c r="V64" s="257">
        <v>0</v>
      </c>
      <c r="W64" s="257">
        <v>0</v>
      </c>
      <c r="X64" s="257">
        <v>0</v>
      </c>
      <c r="Y64" s="258">
        <v>0</v>
      </c>
    </row>
    <row r="65" spans="1:25" ht="15">
      <c r="A65" s="210"/>
      <c r="B65" s="211"/>
      <c r="C65" s="237"/>
      <c r="D65" s="219" t="s">
        <v>89</v>
      </c>
      <c r="E65" s="257">
        <v>0</v>
      </c>
      <c r="F65" s="257">
        <v>0</v>
      </c>
      <c r="G65" s="257">
        <v>0</v>
      </c>
      <c r="H65" s="257">
        <v>0</v>
      </c>
      <c r="I65" s="257">
        <v>0</v>
      </c>
      <c r="J65" s="257">
        <v>0</v>
      </c>
      <c r="K65" s="257">
        <v>0</v>
      </c>
      <c r="L65" s="258">
        <v>0</v>
      </c>
      <c r="N65" s="210"/>
      <c r="O65" s="211"/>
      <c r="P65" s="237"/>
      <c r="Q65" s="219" t="s">
        <v>89</v>
      </c>
      <c r="R65" s="257">
        <v>0</v>
      </c>
      <c r="S65" s="257">
        <v>0</v>
      </c>
      <c r="T65" s="257">
        <v>0</v>
      </c>
      <c r="U65" s="257">
        <v>0</v>
      </c>
      <c r="V65" s="257">
        <v>0</v>
      </c>
      <c r="W65" s="257">
        <v>0</v>
      </c>
      <c r="X65" s="257">
        <v>0</v>
      </c>
      <c r="Y65" s="258">
        <v>0</v>
      </c>
    </row>
    <row r="66" spans="1:25" ht="15">
      <c r="A66" s="210"/>
      <c r="B66" s="211"/>
      <c r="C66" s="237"/>
      <c r="D66" s="219" t="s">
        <v>90</v>
      </c>
      <c r="E66" s="246">
        <v>30000</v>
      </c>
      <c r="F66" s="246">
        <v>50000</v>
      </c>
      <c r="G66" s="246">
        <v>160000</v>
      </c>
      <c r="H66" s="246">
        <v>1250000</v>
      </c>
      <c r="I66" s="246">
        <v>2000000</v>
      </c>
      <c r="J66" s="246">
        <v>10000000</v>
      </c>
      <c r="K66" s="246">
        <v>18000000</v>
      </c>
      <c r="L66" s="247">
        <v>12000000</v>
      </c>
      <c r="N66" s="210"/>
      <c r="O66" s="211"/>
      <c r="P66" s="237"/>
      <c r="Q66" s="219" t="s">
        <v>90</v>
      </c>
      <c r="R66" s="246">
        <v>30000</v>
      </c>
      <c r="S66" s="246">
        <v>50000</v>
      </c>
      <c r="T66" s="246">
        <v>160000</v>
      </c>
      <c r="U66" s="246">
        <v>1250000</v>
      </c>
      <c r="V66" s="246">
        <v>2000000</v>
      </c>
      <c r="W66" s="246">
        <v>10000000</v>
      </c>
      <c r="X66" s="246">
        <v>18000000</v>
      </c>
      <c r="Y66" s="247">
        <v>12000000</v>
      </c>
    </row>
    <row r="67" spans="1:25" ht="15">
      <c r="A67" s="210"/>
      <c r="B67" s="211"/>
      <c r="C67" s="237"/>
      <c r="D67" s="219" t="s">
        <v>91</v>
      </c>
      <c r="E67" s="248">
        <v>0</v>
      </c>
      <c r="F67" s="248">
        <v>0</v>
      </c>
      <c r="G67" s="248">
        <v>0</v>
      </c>
      <c r="H67" s="248">
        <v>0</v>
      </c>
      <c r="I67" s="248">
        <v>0</v>
      </c>
      <c r="J67" s="248">
        <v>0</v>
      </c>
      <c r="K67" s="248">
        <v>0</v>
      </c>
      <c r="L67" s="249">
        <v>0</v>
      </c>
      <c r="N67" s="210"/>
      <c r="O67" s="211"/>
      <c r="P67" s="237"/>
      <c r="Q67" s="219" t="s">
        <v>91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248">
        <v>0</v>
      </c>
      <c r="X67" s="248">
        <v>0</v>
      </c>
      <c r="Y67" s="249">
        <v>0</v>
      </c>
    </row>
    <row r="68" spans="1:25" ht="15">
      <c r="A68" s="210"/>
      <c r="B68" s="211"/>
      <c r="C68" s="237"/>
      <c r="D68" s="219" t="s">
        <v>92</v>
      </c>
      <c r="E68" s="248"/>
      <c r="F68" s="248"/>
      <c r="G68" s="248"/>
      <c r="H68" s="248"/>
      <c r="I68" s="248"/>
      <c r="J68" s="248"/>
      <c r="K68" s="248"/>
      <c r="L68" s="249"/>
      <c r="N68" s="210"/>
      <c r="O68" s="211"/>
      <c r="P68" s="237"/>
      <c r="Q68" s="219" t="s">
        <v>92</v>
      </c>
      <c r="R68" s="248"/>
      <c r="S68" s="248"/>
      <c r="T68" s="248"/>
      <c r="U68" s="248"/>
      <c r="V68" s="248"/>
      <c r="W68" s="248"/>
      <c r="X68" s="248"/>
      <c r="Y68" s="249"/>
    </row>
    <row r="69" spans="1:25" ht="15">
      <c r="A69" s="210"/>
      <c r="B69" s="211"/>
      <c r="C69" s="237"/>
      <c r="D69" s="219"/>
      <c r="E69" s="259"/>
      <c r="F69" s="259"/>
      <c r="G69" s="259"/>
      <c r="H69" s="259"/>
      <c r="I69" s="259"/>
      <c r="J69" s="259"/>
      <c r="K69" s="259"/>
      <c r="L69" s="260"/>
      <c r="N69" s="210"/>
      <c r="O69" s="211"/>
      <c r="P69" s="237"/>
      <c r="Q69" s="219"/>
      <c r="R69" s="259"/>
      <c r="S69" s="259"/>
      <c r="T69" s="259"/>
      <c r="U69" s="259"/>
      <c r="V69" s="259"/>
      <c r="W69" s="259"/>
      <c r="X69" s="259"/>
      <c r="Y69" s="260"/>
    </row>
    <row r="70" spans="1:25" ht="15">
      <c r="A70" s="210"/>
      <c r="B70" s="211"/>
      <c r="C70" s="245" t="s">
        <v>93</v>
      </c>
      <c r="D70" s="219"/>
      <c r="E70" s="261"/>
      <c r="F70" s="261"/>
      <c r="G70" s="261"/>
      <c r="H70" s="261"/>
      <c r="I70" s="261"/>
      <c r="J70" s="261"/>
      <c r="K70" s="261"/>
      <c r="L70" s="262"/>
      <c r="N70" s="210"/>
      <c r="O70" s="211"/>
      <c r="P70" s="245" t="s">
        <v>93</v>
      </c>
      <c r="Q70" s="219"/>
      <c r="R70" s="261"/>
      <c r="S70" s="261"/>
      <c r="T70" s="261"/>
      <c r="U70" s="261"/>
      <c r="V70" s="261"/>
      <c r="W70" s="261"/>
      <c r="X70" s="261"/>
      <c r="Y70" s="262"/>
    </row>
    <row r="71" spans="1:25" ht="15">
      <c r="A71" s="210"/>
      <c r="B71" s="211"/>
      <c r="C71" s="237"/>
      <c r="D71" s="219"/>
      <c r="E71" s="263">
        <v>0</v>
      </c>
      <c r="F71" s="263">
        <v>0</v>
      </c>
      <c r="G71" s="263">
        <v>0</v>
      </c>
      <c r="H71" s="263">
        <v>0</v>
      </c>
      <c r="I71" s="263">
        <v>0</v>
      </c>
      <c r="J71" s="263">
        <v>0</v>
      </c>
      <c r="K71" s="263">
        <v>0</v>
      </c>
      <c r="L71" s="264">
        <v>0</v>
      </c>
      <c r="N71" s="210"/>
      <c r="O71" s="211"/>
      <c r="P71" s="237"/>
      <c r="Q71" s="219"/>
      <c r="R71" s="263">
        <v>0</v>
      </c>
      <c r="S71" s="263">
        <v>0</v>
      </c>
      <c r="T71" s="263">
        <v>0</v>
      </c>
      <c r="U71" s="263">
        <v>0</v>
      </c>
      <c r="V71" s="263">
        <v>0</v>
      </c>
      <c r="W71" s="263">
        <v>0</v>
      </c>
      <c r="X71" s="263">
        <v>0</v>
      </c>
      <c r="Y71" s="264">
        <v>0</v>
      </c>
    </row>
    <row r="72" spans="1:25" ht="15">
      <c r="A72" s="210"/>
      <c r="B72" s="211"/>
      <c r="C72" s="237"/>
      <c r="D72" s="219"/>
      <c r="E72" s="259"/>
      <c r="F72" s="259"/>
      <c r="G72" s="259"/>
      <c r="H72" s="259"/>
      <c r="I72" s="259"/>
      <c r="J72" s="259"/>
      <c r="K72" s="259"/>
      <c r="L72" s="260"/>
      <c r="N72" s="210"/>
      <c r="O72" s="211"/>
      <c r="P72" s="237"/>
      <c r="Q72" s="219"/>
      <c r="R72" s="259"/>
      <c r="S72" s="259"/>
      <c r="T72" s="259"/>
      <c r="U72" s="259"/>
      <c r="V72" s="259"/>
      <c r="W72" s="259"/>
      <c r="X72" s="259"/>
      <c r="Y72" s="260"/>
    </row>
    <row r="73" spans="1:25" ht="15">
      <c r="A73" s="210"/>
      <c r="B73" s="211"/>
      <c r="C73" s="245" t="s">
        <v>94</v>
      </c>
      <c r="D73" s="219"/>
      <c r="E73" s="211"/>
      <c r="F73" s="211"/>
      <c r="G73" s="211"/>
      <c r="H73" s="211"/>
      <c r="I73" s="211"/>
      <c r="J73" s="211"/>
      <c r="K73" s="211"/>
      <c r="L73" s="214"/>
      <c r="N73" s="210"/>
      <c r="O73" s="211"/>
      <c r="P73" s="245" t="s">
        <v>94</v>
      </c>
      <c r="Q73" s="219"/>
      <c r="R73" s="211"/>
      <c r="S73" s="211"/>
      <c r="T73" s="211"/>
      <c r="U73" s="211"/>
      <c r="V73" s="211"/>
      <c r="W73" s="211"/>
      <c r="X73" s="211"/>
      <c r="Y73" s="214"/>
    </row>
    <row r="74" spans="1:25" ht="15">
      <c r="A74" s="210"/>
      <c r="B74" s="211"/>
      <c r="C74" s="237"/>
      <c r="D74" s="219" t="s">
        <v>95</v>
      </c>
      <c r="E74" s="246">
        <v>0</v>
      </c>
      <c r="F74" s="246">
        <v>0</v>
      </c>
      <c r="G74" s="246">
        <v>0</v>
      </c>
      <c r="H74" s="246">
        <v>0</v>
      </c>
      <c r="I74" s="246">
        <v>0</v>
      </c>
      <c r="J74" s="246">
        <v>0</v>
      </c>
      <c r="K74" s="246">
        <v>6000000</v>
      </c>
      <c r="L74" s="247">
        <v>12000000</v>
      </c>
      <c r="N74" s="210"/>
      <c r="O74" s="211"/>
      <c r="P74" s="237"/>
      <c r="Q74" s="219" t="s">
        <v>95</v>
      </c>
      <c r="R74" s="246">
        <v>0</v>
      </c>
      <c r="S74" s="246">
        <v>0</v>
      </c>
      <c r="T74" s="246">
        <v>0</v>
      </c>
      <c r="U74" s="246">
        <v>0</v>
      </c>
      <c r="V74" s="246">
        <v>0</v>
      </c>
      <c r="W74" s="246">
        <v>0</v>
      </c>
      <c r="X74" s="246">
        <v>6000000</v>
      </c>
      <c r="Y74" s="247">
        <v>12000000</v>
      </c>
    </row>
    <row r="75" spans="1:25" ht="15">
      <c r="A75" s="250"/>
      <c r="B75" s="251"/>
      <c r="C75" s="251"/>
      <c r="D75" s="252" t="s">
        <v>96</v>
      </c>
      <c r="E75" s="253">
        <v>0</v>
      </c>
      <c r="F75" s="253">
        <v>0</v>
      </c>
      <c r="G75" s="253">
        <v>0</v>
      </c>
      <c r="H75" s="253">
        <v>0</v>
      </c>
      <c r="I75" s="253">
        <v>0</v>
      </c>
      <c r="J75" s="253">
        <v>0</v>
      </c>
      <c r="K75" s="253">
        <v>0</v>
      </c>
      <c r="L75" s="254">
        <v>0</v>
      </c>
      <c r="N75" s="250"/>
      <c r="O75" s="251"/>
      <c r="P75" s="251"/>
      <c r="Q75" s="252" t="s">
        <v>96</v>
      </c>
      <c r="R75" s="253">
        <v>0</v>
      </c>
      <c r="S75" s="253">
        <v>0</v>
      </c>
      <c r="T75" s="253">
        <v>0</v>
      </c>
      <c r="U75" s="253">
        <v>0</v>
      </c>
      <c r="V75" s="253">
        <v>0</v>
      </c>
      <c r="W75" s="253">
        <v>0</v>
      </c>
      <c r="X75" s="253">
        <v>0</v>
      </c>
      <c r="Y75" s="254">
        <v>0</v>
      </c>
    </row>
    <row r="76" spans="1:25" ht="15">
      <c r="A76" s="210"/>
      <c r="B76" s="211"/>
      <c r="C76" s="237"/>
      <c r="D76" s="219"/>
      <c r="E76" s="259"/>
      <c r="F76" s="259"/>
      <c r="G76" s="259"/>
      <c r="H76" s="259"/>
      <c r="I76" s="259"/>
      <c r="J76" s="259"/>
      <c r="K76" s="259"/>
      <c r="L76" s="260"/>
      <c r="N76" s="210"/>
      <c r="O76" s="211"/>
      <c r="P76" s="237"/>
      <c r="Q76" s="219"/>
      <c r="R76" s="259"/>
      <c r="S76" s="259"/>
      <c r="T76" s="259"/>
      <c r="U76" s="259"/>
      <c r="V76" s="259"/>
      <c r="W76" s="259"/>
      <c r="X76" s="259"/>
      <c r="Y76" s="260"/>
    </row>
    <row r="77" spans="1:25" ht="15">
      <c r="A77" s="210"/>
      <c r="B77" s="211"/>
      <c r="C77" s="211"/>
      <c r="D77" s="265" t="s">
        <v>97</v>
      </c>
      <c r="E77" s="263">
        <v>0</v>
      </c>
      <c r="F77" s="263">
        <v>0</v>
      </c>
      <c r="G77" s="263">
        <v>0</v>
      </c>
      <c r="H77" s="263">
        <v>0</v>
      </c>
      <c r="I77" s="263">
        <v>0</v>
      </c>
      <c r="J77" s="263">
        <v>0</v>
      </c>
      <c r="K77" s="263">
        <v>0</v>
      </c>
      <c r="L77" s="264">
        <v>0</v>
      </c>
      <c r="N77" s="210"/>
      <c r="O77" s="211"/>
      <c r="P77" s="211"/>
      <c r="Q77" s="265" t="s">
        <v>97</v>
      </c>
      <c r="R77" s="263">
        <v>0</v>
      </c>
      <c r="S77" s="263">
        <v>0</v>
      </c>
      <c r="T77" s="263">
        <v>0</v>
      </c>
      <c r="U77" s="263">
        <v>0</v>
      </c>
      <c r="V77" s="263">
        <v>0</v>
      </c>
      <c r="W77" s="263">
        <v>0</v>
      </c>
      <c r="X77" s="263">
        <v>0</v>
      </c>
      <c r="Y77" s="264">
        <v>0</v>
      </c>
    </row>
    <row r="78" spans="1:25" ht="15">
      <c r="A78" s="210"/>
      <c r="B78" s="211"/>
      <c r="C78" s="211"/>
      <c r="D78" s="219"/>
      <c r="E78" s="211"/>
      <c r="F78" s="211"/>
      <c r="G78" s="211"/>
      <c r="H78" s="211"/>
      <c r="I78" s="211"/>
      <c r="J78" s="211"/>
      <c r="K78" s="211"/>
      <c r="L78" s="214"/>
      <c r="N78" s="210"/>
      <c r="O78" s="211"/>
      <c r="P78" s="211"/>
      <c r="Q78" s="219"/>
      <c r="R78" s="211"/>
      <c r="S78" s="211"/>
      <c r="T78" s="211"/>
      <c r="U78" s="211"/>
      <c r="V78" s="211"/>
      <c r="W78" s="211"/>
      <c r="X78" s="211"/>
      <c r="Y78" s="214"/>
    </row>
    <row r="79" spans="1:25" ht="15">
      <c r="A79" s="210"/>
      <c r="B79" s="211"/>
      <c r="C79" s="211"/>
      <c r="D79" s="219" t="s">
        <v>31</v>
      </c>
      <c r="E79" s="257">
        <v>30000</v>
      </c>
      <c r="F79" s="257">
        <v>50000</v>
      </c>
      <c r="G79" s="257">
        <v>160000</v>
      </c>
      <c r="H79" s="257">
        <v>1250000</v>
      </c>
      <c r="I79" s="257">
        <v>2000000</v>
      </c>
      <c r="J79" s="257">
        <v>10000000</v>
      </c>
      <c r="K79" s="257">
        <v>24000000</v>
      </c>
      <c r="L79" s="258">
        <v>24000000</v>
      </c>
      <c r="N79" s="210"/>
      <c r="O79" s="211"/>
      <c r="P79" s="211"/>
      <c r="Q79" s="219" t="s">
        <v>31</v>
      </c>
      <c r="R79" s="257">
        <v>30000</v>
      </c>
      <c r="S79" s="257">
        <v>50000</v>
      </c>
      <c r="T79" s="257">
        <v>160000</v>
      </c>
      <c r="U79" s="257">
        <v>1250000</v>
      </c>
      <c r="V79" s="257">
        <v>2000000</v>
      </c>
      <c r="W79" s="257">
        <v>10000000</v>
      </c>
      <c r="X79" s="257">
        <v>24000000</v>
      </c>
      <c r="Y79" s="258">
        <v>24000000</v>
      </c>
    </row>
    <row r="80" spans="1:25" ht="15">
      <c r="A80" s="210"/>
      <c r="B80" s="211"/>
      <c r="C80" s="211"/>
      <c r="D80" s="219" t="s">
        <v>30</v>
      </c>
      <c r="E80" s="248">
        <v>0</v>
      </c>
      <c r="F80" s="248">
        <v>0</v>
      </c>
      <c r="G80" s="248">
        <v>0</v>
      </c>
      <c r="H80" s="248">
        <v>0</v>
      </c>
      <c r="I80" s="248">
        <v>0</v>
      </c>
      <c r="J80" s="248">
        <v>0</v>
      </c>
      <c r="K80" s="248">
        <v>0</v>
      </c>
      <c r="L80" s="249">
        <v>0</v>
      </c>
      <c r="N80" s="210"/>
      <c r="O80" s="211"/>
      <c r="P80" s="211"/>
      <c r="Q80" s="219" t="s">
        <v>30</v>
      </c>
      <c r="R80" s="248">
        <v>0</v>
      </c>
      <c r="S80" s="248">
        <v>0</v>
      </c>
      <c r="T80" s="248">
        <v>0</v>
      </c>
      <c r="U80" s="248">
        <v>0</v>
      </c>
      <c r="V80" s="248">
        <v>0</v>
      </c>
      <c r="W80" s="248">
        <v>0</v>
      </c>
      <c r="X80" s="248">
        <v>0</v>
      </c>
      <c r="Y80" s="249">
        <v>0</v>
      </c>
    </row>
    <row r="81" spans="1:25" ht="15">
      <c r="A81" s="210"/>
      <c r="B81" s="211"/>
      <c r="C81" s="211"/>
      <c r="D81" s="219"/>
      <c r="E81" s="266"/>
      <c r="F81" s="266"/>
      <c r="G81" s="266"/>
      <c r="H81" s="266"/>
      <c r="I81" s="266"/>
      <c r="J81" s="266"/>
      <c r="K81" s="266"/>
      <c r="L81" s="267"/>
      <c r="N81" s="210"/>
      <c r="O81" s="211"/>
      <c r="P81" s="211"/>
      <c r="Q81" s="219"/>
      <c r="R81" s="266"/>
      <c r="S81" s="266"/>
      <c r="T81" s="266"/>
      <c r="U81" s="266"/>
      <c r="V81" s="266"/>
      <c r="W81" s="266"/>
      <c r="X81" s="266"/>
      <c r="Y81" s="267"/>
    </row>
    <row r="82" spans="1:25" ht="15">
      <c r="A82" s="210"/>
      <c r="B82" s="234" t="s">
        <v>23</v>
      </c>
      <c r="C82" s="234" t="s">
        <v>24</v>
      </c>
      <c r="D82" s="221"/>
      <c r="E82" s="211"/>
      <c r="F82" s="211"/>
      <c r="G82" s="211"/>
      <c r="H82" s="211"/>
      <c r="I82" s="211"/>
      <c r="J82" s="211"/>
      <c r="K82" s="211"/>
      <c r="L82" s="214"/>
      <c r="N82" s="210"/>
      <c r="O82" s="234" t="s">
        <v>23</v>
      </c>
      <c r="P82" s="234" t="s">
        <v>24</v>
      </c>
      <c r="Q82" s="221"/>
      <c r="R82" s="211"/>
      <c r="S82" s="211"/>
      <c r="T82" s="211"/>
      <c r="U82" s="211"/>
      <c r="V82" s="211"/>
      <c r="W82" s="211"/>
      <c r="X82" s="211"/>
      <c r="Y82" s="214"/>
    </row>
    <row r="83" spans="1:25" ht="15">
      <c r="A83" s="268"/>
      <c r="B83" s="269"/>
      <c r="C83" s="269"/>
      <c r="D83" s="219" t="s">
        <v>25</v>
      </c>
      <c r="E83" s="391">
        <v>0</v>
      </c>
      <c r="F83" s="391">
        <v>0</v>
      </c>
      <c r="G83" s="391">
        <v>0</v>
      </c>
      <c r="H83" s="391">
        <v>0</v>
      </c>
      <c r="I83" s="391">
        <v>0</v>
      </c>
      <c r="J83" s="391">
        <v>0</v>
      </c>
      <c r="K83" s="391">
        <v>0</v>
      </c>
      <c r="L83" s="392">
        <v>0</v>
      </c>
      <c r="N83" s="268"/>
      <c r="O83" s="269"/>
      <c r="P83" s="269"/>
      <c r="Q83" s="219" t="s">
        <v>25</v>
      </c>
      <c r="R83" s="391">
        <v>0</v>
      </c>
      <c r="S83" s="391">
        <v>0</v>
      </c>
      <c r="T83" s="391">
        <v>0</v>
      </c>
      <c r="U83" s="391">
        <v>0</v>
      </c>
      <c r="V83" s="391">
        <v>0</v>
      </c>
      <c r="W83" s="391">
        <v>0</v>
      </c>
      <c r="X83" s="391">
        <v>0</v>
      </c>
      <c r="Y83" s="392">
        <v>0</v>
      </c>
    </row>
    <row r="84" spans="1:25" ht="15">
      <c r="A84" s="210"/>
      <c r="B84" s="211"/>
      <c r="C84" s="211"/>
      <c r="D84" s="219" t="s">
        <v>26</v>
      </c>
      <c r="E84" s="225">
        <f>+E21</f>
        <v>30000</v>
      </c>
      <c r="F84" s="225">
        <f aca="true" t="shared" si="0" ref="F84:L84">+F21</f>
        <v>50000</v>
      </c>
      <c r="G84" s="225">
        <f t="shared" si="0"/>
        <v>160000</v>
      </c>
      <c r="H84" s="225">
        <f t="shared" si="0"/>
        <v>1250000</v>
      </c>
      <c r="I84" s="225">
        <f t="shared" si="0"/>
        <v>2000000</v>
      </c>
      <c r="J84" s="225">
        <f t="shared" si="0"/>
        <v>10000000</v>
      </c>
      <c r="K84" s="225">
        <f t="shared" si="0"/>
        <v>24000000</v>
      </c>
      <c r="L84" s="270">
        <f t="shared" si="0"/>
        <v>24000000</v>
      </c>
      <c r="N84" s="210"/>
      <c r="O84" s="211"/>
      <c r="P84" s="211"/>
      <c r="Q84" s="219" t="s">
        <v>26</v>
      </c>
      <c r="R84" s="225">
        <f aca="true" t="shared" si="1" ref="R84:Y84">+R21</f>
        <v>30000</v>
      </c>
      <c r="S84" s="225">
        <f t="shared" si="1"/>
        <v>50000</v>
      </c>
      <c r="T84" s="225">
        <f t="shared" si="1"/>
        <v>160000</v>
      </c>
      <c r="U84" s="225">
        <f t="shared" si="1"/>
        <v>1250000</v>
      </c>
      <c r="V84" s="225">
        <f t="shared" si="1"/>
        <v>2000000</v>
      </c>
      <c r="W84" s="225">
        <f t="shared" si="1"/>
        <v>10000000</v>
      </c>
      <c r="X84" s="225">
        <f t="shared" si="1"/>
        <v>24000000</v>
      </c>
      <c r="Y84" s="270">
        <f t="shared" si="1"/>
        <v>24000000</v>
      </c>
    </row>
    <row r="85" spans="1:25" ht="15">
      <c r="A85" s="210"/>
      <c r="B85" s="211"/>
      <c r="C85" s="211"/>
      <c r="D85" s="265" t="s">
        <v>27</v>
      </c>
      <c r="E85" s="271">
        <f aca="true" t="shared" si="2" ref="E85:L85">+E83*E84</f>
        <v>0</v>
      </c>
      <c r="F85" s="271">
        <f t="shared" si="2"/>
        <v>0</v>
      </c>
      <c r="G85" s="271">
        <f t="shared" si="2"/>
        <v>0</v>
      </c>
      <c r="H85" s="271">
        <f t="shared" si="2"/>
        <v>0</v>
      </c>
      <c r="I85" s="271">
        <f t="shared" si="2"/>
        <v>0</v>
      </c>
      <c r="J85" s="271">
        <f t="shared" si="2"/>
        <v>0</v>
      </c>
      <c r="K85" s="271">
        <f t="shared" si="2"/>
        <v>0</v>
      </c>
      <c r="L85" s="272">
        <f t="shared" si="2"/>
        <v>0</v>
      </c>
      <c r="N85" s="210"/>
      <c r="O85" s="211"/>
      <c r="P85" s="211"/>
      <c r="Q85" s="265" t="s">
        <v>27</v>
      </c>
      <c r="R85" s="271">
        <f>+R83*R84</f>
        <v>0</v>
      </c>
      <c r="S85" s="271">
        <f aca="true" t="shared" si="3" ref="S85:Y85">+S83*S84</f>
        <v>0</v>
      </c>
      <c r="T85" s="271">
        <f t="shared" si="3"/>
        <v>0</v>
      </c>
      <c r="U85" s="271">
        <f t="shared" si="3"/>
        <v>0</v>
      </c>
      <c r="V85" s="271">
        <f t="shared" si="3"/>
        <v>0</v>
      </c>
      <c r="W85" s="271">
        <f t="shared" si="3"/>
        <v>0</v>
      </c>
      <c r="X85" s="271">
        <f t="shared" si="3"/>
        <v>0</v>
      </c>
      <c r="Y85" s="272">
        <f t="shared" si="3"/>
        <v>0</v>
      </c>
    </row>
    <row r="86" spans="1:25" ht="15">
      <c r="A86" s="210"/>
      <c r="B86" s="211"/>
      <c r="C86" s="211"/>
      <c r="D86" s="219"/>
      <c r="E86" s="211"/>
      <c r="F86" s="211"/>
      <c r="G86" s="211"/>
      <c r="H86" s="211"/>
      <c r="I86" s="211"/>
      <c r="J86" s="211"/>
      <c r="K86" s="211"/>
      <c r="L86" s="214"/>
      <c r="N86" s="210"/>
      <c r="O86" s="211"/>
      <c r="P86" s="211"/>
      <c r="Q86" s="219"/>
      <c r="R86" s="211"/>
      <c r="S86" s="211"/>
      <c r="T86" s="211"/>
      <c r="U86" s="211"/>
      <c r="V86" s="211"/>
      <c r="W86" s="211"/>
      <c r="X86" s="211"/>
      <c r="Y86" s="214"/>
    </row>
    <row r="87" spans="1:25" ht="15">
      <c r="A87" s="210"/>
      <c r="B87" s="234" t="s">
        <v>28</v>
      </c>
      <c r="C87" s="234" t="s">
        <v>98</v>
      </c>
      <c r="D87" s="221"/>
      <c r="E87" s="273" t="s">
        <v>134</v>
      </c>
      <c r="F87" s="273" t="s">
        <v>134</v>
      </c>
      <c r="G87" s="273" t="s">
        <v>135</v>
      </c>
      <c r="H87" s="273" t="s">
        <v>135</v>
      </c>
      <c r="I87" s="273" t="s">
        <v>135</v>
      </c>
      <c r="J87" s="273" t="s">
        <v>135</v>
      </c>
      <c r="K87" s="273" t="s">
        <v>135</v>
      </c>
      <c r="L87" s="274" t="s">
        <v>135</v>
      </c>
      <c r="N87" s="210"/>
      <c r="O87" s="234" t="s">
        <v>28</v>
      </c>
      <c r="P87" s="234" t="s">
        <v>98</v>
      </c>
      <c r="Q87" s="221"/>
      <c r="R87" s="273" t="s">
        <v>134</v>
      </c>
      <c r="S87" s="273" t="s">
        <v>134</v>
      </c>
      <c r="T87" s="273" t="s">
        <v>135</v>
      </c>
      <c r="U87" s="273" t="s">
        <v>135</v>
      </c>
      <c r="V87" s="273" t="s">
        <v>135</v>
      </c>
      <c r="W87" s="273" t="s">
        <v>135</v>
      </c>
      <c r="X87" s="273" t="s">
        <v>135</v>
      </c>
      <c r="Y87" s="274" t="s">
        <v>135</v>
      </c>
    </row>
    <row r="88" spans="1:25" ht="15">
      <c r="A88" s="268"/>
      <c r="B88" s="269"/>
      <c r="C88" s="269"/>
      <c r="D88" s="219" t="s">
        <v>99</v>
      </c>
      <c r="E88" s="275">
        <v>0</v>
      </c>
      <c r="F88" s="275">
        <v>0</v>
      </c>
      <c r="G88" s="275">
        <v>0</v>
      </c>
      <c r="H88" s="275">
        <v>0</v>
      </c>
      <c r="I88" s="275">
        <v>0</v>
      </c>
      <c r="J88" s="275">
        <v>0</v>
      </c>
      <c r="K88" s="275">
        <v>0</v>
      </c>
      <c r="L88" s="276">
        <v>0</v>
      </c>
      <c r="N88" s="268"/>
      <c r="O88" s="269"/>
      <c r="P88" s="269"/>
      <c r="Q88" s="219" t="s">
        <v>99</v>
      </c>
      <c r="R88" s="275">
        <v>0</v>
      </c>
      <c r="S88" s="275">
        <v>0</v>
      </c>
      <c r="T88" s="275">
        <v>0</v>
      </c>
      <c r="U88" s="275">
        <v>0</v>
      </c>
      <c r="V88" s="275">
        <v>0</v>
      </c>
      <c r="W88" s="275">
        <v>0</v>
      </c>
      <c r="X88" s="275">
        <v>0</v>
      </c>
      <c r="Y88" s="276">
        <v>0</v>
      </c>
    </row>
    <row r="89" spans="1:25" ht="15">
      <c r="A89" s="210"/>
      <c r="B89" s="211"/>
      <c r="C89" s="211"/>
      <c r="D89" s="219" t="s">
        <v>100</v>
      </c>
      <c r="E89" s="211"/>
      <c r="F89" s="211"/>
      <c r="G89" s="211"/>
      <c r="H89" s="211"/>
      <c r="I89" s="211"/>
      <c r="J89" s="211"/>
      <c r="K89" s="211"/>
      <c r="L89" s="214"/>
      <c r="N89" s="210"/>
      <c r="O89" s="211"/>
      <c r="P89" s="211"/>
      <c r="Q89" s="219" t="s">
        <v>100</v>
      </c>
      <c r="R89" s="211"/>
      <c r="S89" s="211"/>
      <c r="T89" s="211"/>
      <c r="U89" s="211"/>
      <c r="V89" s="211"/>
      <c r="W89" s="211"/>
      <c r="X89" s="211"/>
      <c r="Y89" s="214"/>
    </row>
    <row r="90" spans="1:25" ht="15">
      <c r="A90" s="210"/>
      <c r="B90" s="211"/>
      <c r="C90" s="211"/>
      <c r="D90" s="265" t="s">
        <v>27</v>
      </c>
      <c r="E90" s="271">
        <f>+E88</f>
        <v>0</v>
      </c>
      <c r="F90" s="271">
        <f aca="true" t="shared" si="4" ref="F90:L90">+F88</f>
        <v>0</v>
      </c>
      <c r="G90" s="271">
        <f t="shared" si="4"/>
        <v>0</v>
      </c>
      <c r="H90" s="271">
        <f t="shared" si="4"/>
        <v>0</v>
      </c>
      <c r="I90" s="271">
        <f t="shared" si="4"/>
        <v>0</v>
      </c>
      <c r="J90" s="271">
        <f t="shared" si="4"/>
        <v>0</v>
      </c>
      <c r="K90" s="271">
        <f t="shared" si="4"/>
        <v>0</v>
      </c>
      <c r="L90" s="272">
        <f t="shared" si="4"/>
        <v>0</v>
      </c>
      <c r="N90" s="210"/>
      <c r="O90" s="211"/>
      <c r="P90" s="211"/>
      <c r="Q90" s="265" t="s">
        <v>27</v>
      </c>
      <c r="R90" s="271">
        <f>+R88</f>
        <v>0</v>
      </c>
      <c r="S90" s="271">
        <f aca="true" t="shared" si="5" ref="S90:Y90">+S88</f>
        <v>0</v>
      </c>
      <c r="T90" s="271">
        <f t="shared" si="5"/>
        <v>0</v>
      </c>
      <c r="U90" s="271">
        <f t="shared" si="5"/>
        <v>0</v>
      </c>
      <c r="V90" s="271">
        <f t="shared" si="5"/>
        <v>0</v>
      </c>
      <c r="W90" s="271">
        <f t="shared" si="5"/>
        <v>0</v>
      </c>
      <c r="X90" s="271">
        <f t="shared" si="5"/>
        <v>0</v>
      </c>
      <c r="Y90" s="272">
        <f t="shared" si="5"/>
        <v>0</v>
      </c>
    </row>
    <row r="91" spans="1:25" ht="15">
      <c r="A91" s="210"/>
      <c r="B91" s="211"/>
      <c r="C91" s="211"/>
      <c r="D91" s="265"/>
      <c r="E91" s="271"/>
      <c r="F91" s="271"/>
      <c r="G91" s="271"/>
      <c r="H91" s="271"/>
      <c r="I91" s="271"/>
      <c r="J91" s="271"/>
      <c r="K91" s="271"/>
      <c r="L91" s="272"/>
      <c r="N91" s="210"/>
      <c r="O91" s="211"/>
      <c r="P91" s="211"/>
      <c r="Q91" s="265"/>
      <c r="R91" s="271"/>
      <c r="S91" s="271"/>
      <c r="T91" s="271"/>
      <c r="U91" s="271"/>
      <c r="V91" s="271"/>
      <c r="W91" s="271"/>
      <c r="X91" s="271"/>
      <c r="Y91" s="272"/>
    </row>
    <row r="92" spans="1:25" ht="15">
      <c r="A92" s="277" t="s">
        <v>45</v>
      </c>
      <c r="B92" s="278"/>
      <c r="C92" s="278"/>
      <c r="D92" s="265"/>
      <c r="E92" s="271">
        <f>+E85+E90</f>
        <v>0</v>
      </c>
      <c r="F92" s="271">
        <f aca="true" t="shared" si="6" ref="F92:L92">+F85+F90</f>
        <v>0</v>
      </c>
      <c r="G92" s="271">
        <f t="shared" si="6"/>
        <v>0</v>
      </c>
      <c r="H92" s="271">
        <f t="shared" si="6"/>
        <v>0</v>
      </c>
      <c r="I92" s="271">
        <f t="shared" si="6"/>
        <v>0</v>
      </c>
      <c r="J92" s="271">
        <f t="shared" si="6"/>
        <v>0</v>
      </c>
      <c r="K92" s="271">
        <f t="shared" si="6"/>
        <v>0</v>
      </c>
      <c r="L92" s="272">
        <f t="shared" si="6"/>
        <v>0</v>
      </c>
      <c r="N92" s="277" t="s">
        <v>45</v>
      </c>
      <c r="O92" s="278"/>
      <c r="P92" s="278"/>
      <c r="Q92" s="265"/>
      <c r="R92" s="271">
        <f>+R85+R90</f>
        <v>0</v>
      </c>
      <c r="S92" s="271">
        <f aca="true" t="shared" si="7" ref="S92:Y92">+S85+S90</f>
        <v>0</v>
      </c>
      <c r="T92" s="271">
        <f t="shared" si="7"/>
        <v>0</v>
      </c>
      <c r="U92" s="271">
        <f t="shared" si="7"/>
        <v>0</v>
      </c>
      <c r="V92" s="271">
        <f t="shared" si="7"/>
        <v>0</v>
      </c>
      <c r="W92" s="271">
        <f t="shared" si="7"/>
        <v>0</v>
      </c>
      <c r="X92" s="271">
        <f t="shared" si="7"/>
        <v>0</v>
      </c>
      <c r="Y92" s="272">
        <f t="shared" si="7"/>
        <v>0</v>
      </c>
    </row>
    <row r="93" spans="1:25" ht="15">
      <c r="A93" s="210"/>
      <c r="B93" s="211"/>
      <c r="C93" s="211"/>
      <c r="D93" s="219" t="s">
        <v>31</v>
      </c>
      <c r="E93" s="261">
        <f>+E84</f>
        <v>30000</v>
      </c>
      <c r="F93" s="261">
        <f aca="true" t="shared" si="8" ref="F93:L93">+F84</f>
        <v>50000</v>
      </c>
      <c r="G93" s="261">
        <f t="shared" si="8"/>
        <v>160000</v>
      </c>
      <c r="H93" s="261">
        <f t="shared" si="8"/>
        <v>1250000</v>
      </c>
      <c r="I93" s="261">
        <f t="shared" si="8"/>
        <v>2000000</v>
      </c>
      <c r="J93" s="261">
        <f t="shared" si="8"/>
        <v>10000000</v>
      </c>
      <c r="K93" s="261">
        <f t="shared" si="8"/>
        <v>24000000</v>
      </c>
      <c r="L93" s="262">
        <f t="shared" si="8"/>
        <v>24000000</v>
      </c>
      <c r="N93" s="210"/>
      <c r="O93" s="211"/>
      <c r="P93" s="211"/>
      <c r="Q93" s="219" t="s">
        <v>31</v>
      </c>
      <c r="R93" s="261">
        <f aca="true" t="shared" si="9" ref="R93:Y93">+R84</f>
        <v>30000</v>
      </c>
      <c r="S93" s="261">
        <f t="shared" si="9"/>
        <v>50000</v>
      </c>
      <c r="T93" s="261">
        <f t="shared" si="9"/>
        <v>160000</v>
      </c>
      <c r="U93" s="261">
        <f t="shared" si="9"/>
        <v>1250000</v>
      </c>
      <c r="V93" s="261">
        <f t="shared" si="9"/>
        <v>2000000</v>
      </c>
      <c r="W93" s="261">
        <f t="shared" si="9"/>
        <v>10000000</v>
      </c>
      <c r="X93" s="261">
        <f t="shared" si="9"/>
        <v>24000000</v>
      </c>
      <c r="Y93" s="262">
        <f t="shared" si="9"/>
        <v>24000000</v>
      </c>
    </row>
    <row r="94" spans="1:25" ht="15">
      <c r="A94" s="210"/>
      <c r="B94" s="211"/>
      <c r="C94" s="211"/>
      <c r="D94" s="219" t="s">
        <v>30</v>
      </c>
      <c r="E94" s="393">
        <f aca="true" t="shared" si="10" ref="E94:L94">+E92/E93</f>
        <v>0</v>
      </c>
      <c r="F94" s="393">
        <f t="shared" si="10"/>
        <v>0</v>
      </c>
      <c r="G94" s="393">
        <f t="shared" si="10"/>
        <v>0</v>
      </c>
      <c r="H94" s="393">
        <f t="shared" si="10"/>
        <v>0</v>
      </c>
      <c r="I94" s="393">
        <f t="shared" si="10"/>
        <v>0</v>
      </c>
      <c r="J94" s="393">
        <f t="shared" si="10"/>
        <v>0</v>
      </c>
      <c r="K94" s="393">
        <f t="shared" si="10"/>
        <v>0</v>
      </c>
      <c r="L94" s="394">
        <f t="shared" si="10"/>
        <v>0</v>
      </c>
      <c r="N94" s="210"/>
      <c r="O94" s="211"/>
      <c r="P94" s="211"/>
      <c r="Q94" s="219" t="s">
        <v>30</v>
      </c>
      <c r="R94" s="393">
        <f>+R92/R93</f>
        <v>0</v>
      </c>
      <c r="S94" s="393">
        <f aca="true" t="shared" si="11" ref="S94:Y94">+S92/S93</f>
        <v>0</v>
      </c>
      <c r="T94" s="393">
        <f t="shared" si="11"/>
        <v>0</v>
      </c>
      <c r="U94" s="393">
        <f t="shared" si="11"/>
        <v>0</v>
      </c>
      <c r="V94" s="393">
        <f t="shared" si="11"/>
        <v>0</v>
      </c>
      <c r="W94" s="393">
        <f t="shared" si="11"/>
        <v>0</v>
      </c>
      <c r="X94" s="393">
        <f t="shared" si="11"/>
        <v>0</v>
      </c>
      <c r="Y94" s="394">
        <f t="shared" si="11"/>
        <v>0</v>
      </c>
    </row>
    <row r="95" spans="1:25" ht="15">
      <c r="A95" s="210"/>
      <c r="B95" s="211"/>
      <c r="C95" s="211"/>
      <c r="D95" s="219"/>
      <c r="E95" s="211"/>
      <c r="F95" s="211"/>
      <c r="G95" s="211"/>
      <c r="H95" s="211"/>
      <c r="I95" s="211"/>
      <c r="J95" s="211"/>
      <c r="K95" s="211"/>
      <c r="L95" s="214"/>
      <c r="N95" s="210"/>
      <c r="O95" s="211"/>
      <c r="P95" s="211"/>
      <c r="Q95" s="219"/>
      <c r="R95" s="211"/>
      <c r="S95" s="211"/>
      <c r="T95" s="211"/>
      <c r="U95" s="211"/>
      <c r="V95" s="211"/>
      <c r="W95" s="211"/>
      <c r="X95" s="211"/>
      <c r="Y95" s="214"/>
    </row>
    <row r="96" spans="1:25" ht="15.75">
      <c r="A96" s="233" t="s">
        <v>32</v>
      </c>
      <c r="B96" s="220" t="s">
        <v>33</v>
      </c>
      <c r="C96" s="211"/>
      <c r="D96" s="219"/>
      <c r="E96" s="211"/>
      <c r="F96" s="211"/>
      <c r="G96" s="211"/>
      <c r="H96" s="211"/>
      <c r="I96" s="211"/>
      <c r="J96" s="211"/>
      <c r="K96" s="211"/>
      <c r="L96" s="214"/>
      <c r="N96" s="233" t="s">
        <v>32</v>
      </c>
      <c r="O96" s="220" t="s">
        <v>33</v>
      </c>
      <c r="P96" s="211"/>
      <c r="Q96" s="219"/>
      <c r="R96" s="211"/>
      <c r="S96" s="211"/>
      <c r="T96" s="211"/>
      <c r="U96" s="211"/>
      <c r="V96" s="211"/>
      <c r="W96" s="211"/>
      <c r="X96" s="211"/>
      <c r="Y96" s="214"/>
    </row>
    <row r="97" spans="1:25" ht="15">
      <c r="A97" s="268"/>
      <c r="B97" s="269"/>
      <c r="C97" s="269"/>
      <c r="D97" s="219" t="s">
        <v>25</v>
      </c>
      <c r="E97" s="279"/>
      <c r="F97" s="280"/>
      <c r="G97" s="280"/>
      <c r="H97" s="280"/>
      <c r="I97" s="280"/>
      <c r="J97" s="280"/>
      <c r="K97" s="280"/>
      <c r="L97" s="281"/>
      <c r="N97" s="268"/>
      <c r="O97" s="269"/>
      <c r="P97" s="269"/>
      <c r="Q97" s="219" t="s">
        <v>25</v>
      </c>
      <c r="R97" s="279"/>
      <c r="S97" s="280"/>
      <c r="T97" s="280"/>
      <c r="U97" s="280"/>
      <c r="V97" s="280"/>
      <c r="W97" s="280"/>
      <c r="X97" s="280"/>
      <c r="Y97" s="281"/>
    </row>
    <row r="98" spans="1:25" ht="15">
      <c r="A98" s="210"/>
      <c r="B98" s="211"/>
      <c r="C98" s="211"/>
      <c r="D98" s="219" t="s">
        <v>26</v>
      </c>
      <c r="E98" s="246">
        <v>30000</v>
      </c>
      <c r="F98" s="246">
        <v>50000</v>
      </c>
      <c r="G98" s="246">
        <v>160000</v>
      </c>
      <c r="H98" s="246">
        <v>1250000</v>
      </c>
      <c r="I98" s="246">
        <v>2000000</v>
      </c>
      <c r="J98" s="246">
        <v>10000000</v>
      </c>
      <c r="K98" s="246">
        <v>24000000</v>
      </c>
      <c r="L98" s="247">
        <v>24000000</v>
      </c>
      <c r="N98" s="210"/>
      <c r="O98" s="211"/>
      <c r="P98" s="211"/>
      <c r="Q98" s="219" t="s">
        <v>26</v>
      </c>
      <c r="R98" s="246">
        <v>30000</v>
      </c>
      <c r="S98" s="246">
        <v>50000</v>
      </c>
      <c r="T98" s="246">
        <v>160000</v>
      </c>
      <c r="U98" s="246">
        <v>1250000</v>
      </c>
      <c r="V98" s="246">
        <v>2000000</v>
      </c>
      <c r="W98" s="246">
        <v>10000000</v>
      </c>
      <c r="X98" s="246">
        <v>24000000</v>
      </c>
      <c r="Y98" s="247">
        <v>24000000</v>
      </c>
    </row>
    <row r="99" spans="1:25" ht="15">
      <c r="A99" s="210"/>
      <c r="B99" s="211"/>
      <c r="C99" s="211"/>
      <c r="D99" s="265" t="s">
        <v>27</v>
      </c>
      <c r="E99" s="263">
        <v>0</v>
      </c>
      <c r="F99" s="263">
        <v>0</v>
      </c>
      <c r="G99" s="263">
        <v>0</v>
      </c>
      <c r="H99" s="263">
        <v>0</v>
      </c>
      <c r="I99" s="263">
        <v>0</v>
      </c>
      <c r="J99" s="263">
        <v>0</v>
      </c>
      <c r="K99" s="263">
        <v>0</v>
      </c>
      <c r="L99" s="264">
        <v>0</v>
      </c>
      <c r="N99" s="210"/>
      <c r="O99" s="211"/>
      <c r="P99" s="211"/>
      <c r="Q99" s="265" t="s">
        <v>27</v>
      </c>
      <c r="R99" s="263">
        <v>0</v>
      </c>
      <c r="S99" s="263">
        <v>0</v>
      </c>
      <c r="T99" s="263">
        <v>0</v>
      </c>
      <c r="U99" s="263">
        <v>0</v>
      </c>
      <c r="V99" s="263">
        <v>0</v>
      </c>
      <c r="W99" s="263">
        <v>0</v>
      </c>
      <c r="X99" s="263">
        <v>0</v>
      </c>
      <c r="Y99" s="264">
        <v>0</v>
      </c>
    </row>
    <row r="100" spans="1:25" ht="15">
      <c r="A100" s="210"/>
      <c r="B100" s="211"/>
      <c r="C100" s="211"/>
      <c r="D100" s="219"/>
      <c r="E100" s="211"/>
      <c r="F100" s="211"/>
      <c r="G100" s="211"/>
      <c r="H100" s="211"/>
      <c r="I100" s="211"/>
      <c r="J100" s="211"/>
      <c r="K100" s="211"/>
      <c r="L100" s="214"/>
      <c r="N100" s="210"/>
      <c r="O100" s="211"/>
      <c r="P100" s="211"/>
      <c r="Q100" s="219"/>
      <c r="R100" s="211"/>
      <c r="S100" s="211"/>
      <c r="T100" s="211"/>
      <c r="U100" s="211"/>
      <c r="V100" s="211"/>
      <c r="W100" s="211"/>
      <c r="X100" s="211"/>
      <c r="Y100" s="214"/>
    </row>
    <row r="101" spans="1:25" ht="15.75">
      <c r="A101" s="233" t="s">
        <v>34</v>
      </c>
      <c r="B101" s="220" t="s">
        <v>35</v>
      </c>
      <c r="C101" s="220"/>
      <c r="D101" s="221"/>
      <c r="E101" s="211"/>
      <c r="F101" s="211"/>
      <c r="G101" s="211"/>
      <c r="H101" s="211"/>
      <c r="I101" s="211"/>
      <c r="J101" s="211"/>
      <c r="K101" s="211"/>
      <c r="L101" s="214"/>
      <c r="N101" s="233" t="s">
        <v>34</v>
      </c>
      <c r="O101" s="220" t="s">
        <v>35</v>
      </c>
      <c r="P101" s="220"/>
      <c r="Q101" s="221"/>
      <c r="R101" s="211"/>
      <c r="S101" s="211"/>
      <c r="T101" s="211"/>
      <c r="U101" s="211"/>
      <c r="V101" s="211"/>
      <c r="W101" s="211"/>
      <c r="X101" s="211"/>
      <c r="Y101" s="214"/>
    </row>
    <row r="102" spans="1:25" ht="15">
      <c r="A102" s="210"/>
      <c r="B102" s="234" t="s">
        <v>36</v>
      </c>
      <c r="C102" s="234" t="s">
        <v>37</v>
      </c>
      <c r="D102" s="221"/>
      <c r="E102" s="273"/>
      <c r="F102" s="273"/>
      <c r="G102" s="273"/>
      <c r="H102" s="273"/>
      <c r="I102" s="273"/>
      <c r="J102" s="273"/>
      <c r="K102" s="273"/>
      <c r="L102" s="274"/>
      <c r="N102" s="210"/>
      <c r="O102" s="234" t="s">
        <v>36</v>
      </c>
      <c r="P102" s="234" t="s">
        <v>37</v>
      </c>
      <c r="Q102" s="221"/>
      <c r="R102" s="273"/>
      <c r="S102" s="273"/>
      <c r="T102" s="273"/>
      <c r="U102" s="273"/>
      <c r="V102" s="273"/>
      <c r="W102" s="273"/>
      <c r="X102" s="273"/>
      <c r="Y102" s="274"/>
    </row>
    <row r="103" spans="1:25" ht="15">
      <c r="A103" s="268"/>
      <c r="B103" s="269"/>
      <c r="C103" s="269"/>
      <c r="D103" s="219" t="s">
        <v>25</v>
      </c>
      <c r="E103" s="391">
        <v>0</v>
      </c>
      <c r="F103" s="391">
        <v>0</v>
      </c>
      <c r="G103" s="391">
        <v>0</v>
      </c>
      <c r="H103" s="391">
        <v>0</v>
      </c>
      <c r="I103" s="391">
        <v>0</v>
      </c>
      <c r="J103" s="391">
        <v>0</v>
      </c>
      <c r="K103" s="391">
        <v>0</v>
      </c>
      <c r="L103" s="392">
        <v>0</v>
      </c>
      <c r="N103" s="268"/>
      <c r="O103" s="269"/>
      <c r="P103" s="269"/>
      <c r="Q103" s="219" t="s">
        <v>25</v>
      </c>
      <c r="R103" s="391">
        <v>0</v>
      </c>
      <c r="S103" s="391">
        <v>0</v>
      </c>
      <c r="T103" s="391">
        <v>0</v>
      </c>
      <c r="U103" s="391">
        <v>0</v>
      </c>
      <c r="V103" s="391">
        <v>0</v>
      </c>
      <c r="W103" s="391">
        <v>0</v>
      </c>
      <c r="X103" s="391">
        <v>0</v>
      </c>
      <c r="Y103" s="392">
        <v>0</v>
      </c>
    </row>
    <row r="104" spans="1:25" ht="15">
      <c r="A104" s="210"/>
      <c r="B104" s="211"/>
      <c r="C104" s="211"/>
      <c r="D104" s="219" t="s">
        <v>26</v>
      </c>
      <c r="E104" s="225">
        <f>+E93</f>
        <v>30000</v>
      </c>
      <c r="F104" s="225">
        <f aca="true" t="shared" si="12" ref="F104:L104">+F93</f>
        <v>50000</v>
      </c>
      <c r="G104" s="225">
        <f t="shared" si="12"/>
        <v>160000</v>
      </c>
      <c r="H104" s="225">
        <f t="shared" si="12"/>
        <v>1250000</v>
      </c>
      <c r="I104" s="225">
        <f t="shared" si="12"/>
        <v>2000000</v>
      </c>
      <c r="J104" s="225">
        <f t="shared" si="12"/>
        <v>10000000</v>
      </c>
      <c r="K104" s="225">
        <f t="shared" si="12"/>
        <v>24000000</v>
      </c>
      <c r="L104" s="270">
        <f t="shared" si="12"/>
        <v>24000000</v>
      </c>
      <c r="N104" s="210"/>
      <c r="O104" s="211"/>
      <c r="P104" s="211"/>
      <c r="Q104" s="219" t="s">
        <v>26</v>
      </c>
      <c r="R104" s="225">
        <f aca="true" t="shared" si="13" ref="R104:Y104">+R93</f>
        <v>30000</v>
      </c>
      <c r="S104" s="225">
        <f t="shared" si="13"/>
        <v>50000</v>
      </c>
      <c r="T104" s="225">
        <f t="shared" si="13"/>
        <v>160000</v>
      </c>
      <c r="U104" s="225">
        <f t="shared" si="13"/>
        <v>1250000</v>
      </c>
      <c r="V104" s="225">
        <f t="shared" si="13"/>
        <v>2000000</v>
      </c>
      <c r="W104" s="225">
        <f t="shared" si="13"/>
        <v>10000000</v>
      </c>
      <c r="X104" s="225">
        <f t="shared" si="13"/>
        <v>24000000</v>
      </c>
      <c r="Y104" s="270">
        <f t="shared" si="13"/>
        <v>24000000</v>
      </c>
    </row>
    <row r="105" spans="1:25" ht="15">
      <c r="A105" s="210"/>
      <c r="B105" s="211"/>
      <c r="C105" s="211"/>
      <c r="D105" s="265" t="s">
        <v>27</v>
      </c>
      <c r="E105" s="271">
        <f aca="true" t="shared" si="14" ref="E105:L105">+E103*E104</f>
        <v>0</v>
      </c>
      <c r="F105" s="271">
        <f t="shared" si="14"/>
        <v>0</v>
      </c>
      <c r="G105" s="271">
        <f t="shared" si="14"/>
        <v>0</v>
      </c>
      <c r="H105" s="271">
        <f t="shared" si="14"/>
        <v>0</v>
      </c>
      <c r="I105" s="271">
        <f t="shared" si="14"/>
        <v>0</v>
      </c>
      <c r="J105" s="271">
        <f t="shared" si="14"/>
        <v>0</v>
      </c>
      <c r="K105" s="271">
        <f t="shared" si="14"/>
        <v>0</v>
      </c>
      <c r="L105" s="272">
        <f t="shared" si="14"/>
        <v>0</v>
      </c>
      <c r="N105" s="210"/>
      <c r="O105" s="211"/>
      <c r="P105" s="211"/>
      <c r="Q105" s="265" t="s">
        <v>27</v>
      </c>
      <c r="R105" s="271">
        <f>+R103*R104</f>
        <v>0</v>
      </c>
      <c r="S105" s="271">
        <f aca="true" t="shared" si="15" ref="S105:Y105">+S103*S104</f>
        <v>0</v>
      </c>
      <c r="T105" s="271">
        <f t="shared" si="15"/>
        <v>0</v>
      </c>
      <c r="U105" s="271">
        <f t="shared" si="15"/>
        <v>0</v>
      </c>
      <c r="V105" s="271">
        <f t="shared" si="15"/>
        <v>0</v>
      </c>
      <c r="W105" s="271">
        <f t="shared" si="15"/>
        <v>0</v>
      </c>
      <c r="X105" s="271">
        <f t="shared" si="15"/>
        <v>0</v>
      </c>
      <c r="Y105" s="272">
        <f t="shared" si="15"/>
        <v>0</v>
      </c>
    </row>
    <row r="106" spans="1:25" ht="15">
      <c r="A106" s="210"/>
      <c r="B106" s="211"/>
      <c r="C106" s="211"/>
      <c r="D106" s="219"/>
      <c r="E106" s="211"/>
      <c r="F106" s="211"/>
      <c r="G106" s="211"/>
      <c r="H106" s="211"/>
      <c r="I106" s="211"/>
      <c r="J106" s="211"/>
      <c r="K106" s="211"/>
      <c r="L106" s="214"/>
      <c r="N106" s="210"/>
      <c r="O106" s="211"/>
      <c r="P106" s="211"/>
      <c r="Q106" s="219"/>
      <c r="R106" s="211"/>
      <c r="S106" s="211"/>
      <c r="T106" s="211"/>
      <c r="U106" s="211"/>
      <c r="V106" s="211"/>
      <c r="W106" s="211"/>
      <c r="X106" s="211"/>
      <c r="Y106" s="214"/>
    </row>
    <row r="107" spans="1:25" ht="15">
      <c r="A107" s="210"/>
      <c r="B107" s="282" t="s">
        <v>101</v>
      </c>
      <c r="C107" s="234" t="s">
        <v>102</v>
      </c>
      <c r="D107" s="221"/>
      <c r="E107" s="211"/>
      <c r="F107" s="211"/>
      <c r="G107" s="211"/>
      <c r="H107" s="211"/>
      <c r="I107" s="211"/>
      <c r="J107" s="211"/>
      <c r="K107" s="211"/>
      <c r="L107" s="214"/>
      <c r="N107" s="210"/>
      <c r="O107" s="282" t="s">
        <v>101</v>
      </c>
      <c r="P107" s="234" t="s">
        <v>102</v>
      </c>
      <c r="Q107" s="221"/>
      <c r="R107" s="211"/>
      <c r="S107" s="211"/>
      <c r="T107" s="211"/>
      <c r="U107" s="211"/>
      <c r="V107" s="211"/>
      <c r="W107" s="211"/>
      <c r="X107" s="211"/>
      <c r="Y107" s="214"/>
    </row>
    <row r="108" spans="1:25" ht="15">
      <c r="A108" s="210"/>
      <c r="B108" s="211"/>
      <c r="C108" s="211" t="s">
        <v>103</v>
      </c>
      <c r="D108" s="219"/>
      <c r="E108" s="211"/>
      <c r="F108" s="211"/>
      <c r="G108" s="211"/>
      <c r="H108" s="211"/>
      <c r="I108" s="211"/>
      <c r="J108" s="211"/>
      <c r="K108" s="211"/>
      <c r="L108" s="214"/>
      <c r="N108" s="210"/>
      <c r="O108" s="211"/>
      <c r="P108" s="211" t="s">
        <v>103</v>
      </c>
      <c r="Q108" s="219"/>
      <c r="R108" s="211"/>
      <c r="S108" s="211"/>
      <c r="T108" s="211"/>
      <c r="U108" s="211"/>
      <c r="V108" s="211"/>
      <c r="W108" s="211"/>
      <c r="X108" s="211"/>
      <c r="Y108" s="214"/>
    </row>
    <row r="109" spans="1:25" ht="15">
      <c r="A109" s="210"/>
      <c r="B109" s="211"/>
      <c r="C109" s="211"/>
      <c r="D109" s="219" t="s">
        <v>31</v>
      </c>
      <c r="E109" s="246">
        <v>30000</v>
      </c>
      <c r="F109" s="246">
        <v>50000</v>
      </c>
      <c r="G109" s="246">
        <v>160000</v>
      </c>
      <c r="H109" s="246">
        <v>1250000</v>
      </c>
      <c r="I109" s="246">
        <v>2000000</v>
      </c>
      <c r="J109" s="246">
        <v>10000000</v>
      </c>
      <c r="K109" s="246">
        <v>24000000</v>
      </c>
      <c r="L109" s="247">
        <v>24000000</v>
      </c>
      <c r="N109" s="210"/>
      <c r="O109" s="211"/>
      <c r="P109" s="211"/>
      <c r="Q109" s="219" t="s">
        <v>31</v>
      </c>
      <c r="R109" s="246">
        <v>30000</v>
      </c>
      <c r="S109" s="246">
        <v>50000</v>
      </c>
      <c r="T109" s="246">
        <v>160000</v>
      </c>
      <c r="U109" s="246">
        <v>1250000</v>
      </c>
      <c r="V109" s="246">
        <v>2000000</v>
      </c>
      <c r="W109" s="246">
        <v>10000000</v>
      </c>
      <c r="X109" s="246">
        <v>24000000</v>
      </c>
      <c r="Y109" s="247">
        <v>24000000</v>
      </c>
    </row>
    <row r="110" spans="1:25" ht="15">
      <c r="A110" s="210"/>
      <c r="B110" s="211"/>
      <c r="C110" s="211"/>
      <c r="D110" s="219" t="s">
        <v>104</v>
      </c>
      <c r="E110" s="246">
        <v>0</v>
      </c>
      <c r="F110" s="246">
        <v>0</v>
      </c>
      <c r="G110" s="246">
        <v>0</v>
      </c>
      <c r="H110" s="246">
        <v>0</v>
      </c>
      <c r="I110" s="246">
        <v>0</v>
      </c>
      <c r="J110" s="246">
        <v>0</v>
      </c>
      <c r="K110" s="246">
        <v>0</v>
      </c>
      <c r="L110" s="247">
        <v>0</v>
      </c>
      <c r="N110" s="210"/>
      <c r="O110" s="211"/>
      <c r="P110" s="211"/>
      <c r="Q110" s="219" t="s">
        <v>104</v>
      </c>
      <c r="R110" s="246">
        <v>0</v>
      </c>
      <c r="S110" s="246">
        <v>0</v>
      </c>
      <c r="T110" s="246">
        <v>0</v>
      </c>
      <c r="U110" s="246">
        <v>0</v>
      </c>
      <c r="V110" s="246">
        <v>0</v>
      </c>
      <c r="W110" s="246">
        <v>0</v>
      </c>
      <c r="X110" s="246">
        <v>0</v>
      </c>
      <c r="Y110" s="247">
        <v>0</v>
      </c>
    </row>
    <row r="111" spans="1:25" ht="15">
      <c r="A111" s="210"/>
      <c r="B111" s="211"/>
      <c r="C111" s="211"/>
      <c r="D111" s="219" t="s">
        <v>105</v>
      </c>
      <c r="E111" s="283"/>
      <c r="F111" s="283"/>
      <c r="G111" s="283"/>
      <c r="H111" s="283"/>
      <c r="I111" s="283"/>
      <c r="J111" s="283"/>
      <c r="K111" s="283"/>
      <c r="L111" s="284"/>
      <c r="N111" s="210"/>
      <c r="O111" s="211"/>
      <c r="P111" s="211"/>
      <c r="Q111" s="219" t="s">
        <v>105</v>
      </c>
      <c r="R111" s="283"/>
      <c r="S111" s="283"/>
      <c r="T111" s="283"/>
      <c r="U111" s="283"/>
      <c r="V111" s="283"/>
      <c r="W111" s="283"/>
      <c r="X111" s="283"/>
      <c r="Y111" s="284"/>
    </row>
    <row r="112" spans="1:25" ht="15">
      <c r="A112" s="210"/>
      <c r="B112" s="211"/>
      <c r="C112" s="211"/>
      <c r="D112" s="219" t="s">
        <v>106</v>
      </c>
      <c r="E112" s="246">
        <v>0</v>
      </c>
      <c r="F112" s="246">
        <v>0</v>
      </c>
      <c r="G112" s="246">
        <v>0</v>
      </c>
      <c r="H112" s="246">
        <v>0</v>
      </c>
      <c r="I112" s="246">
        <v>0</v>
      </c>
      <c r="J112" s="246">
        <v>0</v>
      </c>
      <c r="K112" s="246">
        <v>0</v>
      </c>
      <c r="L112" s="247">
        <v>0</v>
      </c>
      <c r="N112" s="210"/>
      <c r="O112" s="211"/>
      <c r="P112" s="211"/>
      <c r="Q112" s="219" t="s">
        <v>106</v>
      </c>
      <c r="R112" s="246">
        <v>0</v>
      </c>
      <c r="S112" s="246">
        <v>0</v>
      </c>
      <c r="T112" s="246">
        <v>0</v>
      </c>
      <c r="U112" s="246">
        <v>0</v>
      </c>
      <c r="V112" s="246">
        <v>0</v>
      </c>
      <c r="W112" s="246">
        <v>0</v>
      </c>
      <c r="X112" s="246">
        <v>0</v>
      </c>
      <c r="Y112" s="247">
        <v>0</v>
      </c>
    </row>
    <row r="113" spans="1:25" ht="15">
      <c r="A113" s="210"/>
      <c r="B113" s="211"/>
      <c r="C113" s="211"/>
      <c r="D113" s="285"/>
      <c r="E113" s="246"/>
      <c r="F113" s="246"/>
      <c r="G113" s="246"/>
      <c r="H113" s="246"/>
      <c r="I113" s="246"/>
      <c r="J113" s="246"/>
      <c r="K113" s="246"/>
      <c r="L113" s="247"/>
      <c r="N113" s="210"/>
      <c r="O113" s="211"/>
      <c r="P113" s="211"/>
      <c r="Q113" s="285"/>
      <c r="R113" s="246"/>
      <c r="S113" s="246"/>
      <c r="T113" s="246"/>
      <c r="U113" s="246"/>
      <c r="V113" s="246"/>
      <c r="W113" s="246"/>
      <c r="X113" s="246"/>
      <c r="Y113" s="247"/>
    </row>
    <row r="114" spans="1:25" ht="15">
      <c r="A114" s="210"/>
      <c r="B114" s="211"/>
      <c r="C114" s="211" t="s">
        <v>107</v>
      </c>
      <c r="D114" s="285"/>
      <c r="E114" s="246"/>
      <c r="F114" s="246"/>
      <c r="G114" s="246"/>
      <c r="H114" s="246"/>
      <c r="I114" s="246"/>
      <c r="J114" s="246"/>
      <c r="K114" s="246"/>
      <c r="L114" s="247"/>
      <c r="N114" s="210"/>
      <c r="O114" s="211"/>
      <c r="P114" s="211" t="s">
        <v>107</v>
      </c>
      <c r="Q114" s="285"/>
      <c r="R114" s="246"/>
      <c r="S114" s="246"/>
      <c r="T114" s="246"/>
      <c r="U114" s="246"/>
      <c r="V114" s="246"/>
      <c r="W114" s="246"/>
      <c r="X114" s="246"/>
      <c r="Y114" s="247"/>
    </row>
    <row r="115" spans="1:25" ht="15">
      <c r="A115" s="210"/>
      <c r="B115" s="211"/>
      <c r="C115" s="211"/>
      <c r="D115" s="219" t="s">
        <v>108</v>
      </c>
      <c r="E115" s="246">
        <v>0</v>
      </c>
      <c r="F115" s="246">
        <v>0</v>
      </c>
      <c r="G115" s="246">
        <v>0</v>
      </c>
      <c r="H115" s="246">
        <v>0</v>
      </c>
      <c r="I115" s="246">
        <v>0</v>
      </c>
      <c r="J115" s="246">
        <v>0</v>
      </c>
      <c r="K115" s="246">
        <v>0</v>
      </c>
      <c r="L115" s="247">
        <v>0</v>
      </c>
      <c r="N115" s="210"/>
      <c r="O115" s="211"/>
      <c r="P115" s="211"/>
      <c r="Q115" s="219" t="s">
        <v>108</v>
      </c>
      <c r="R115" s="246">
        <v>0</v>
      </c>
      <c r="S115" s="246">
        <v>0</v>
      </c>
      <c r="T115" s="246">
        <v>0</v>
      </c>
      <c r="U115" s="246">
        <v>0</v>
      </c>
      <c r="V115" s="246">
        <v>0</v>
      </c>
      <c r="W115" s="246">
        <v>0</v>
      </c>
      <c r="X115" s="246">
        <v>0</v>
      </c>
      <c r="Y115" s="247">
        <v>0</v>
      </c>
    </row>
    <row r="116" spans="1:25" ht="15">
      <c r="A116" s="210"/>
      <c r="B116" s="211"/>
      <c r="C116" s="211"/>
      <c r="D116" s="219" t="s">
        <v>109</v>
      </c>
      <c r="E116" s="280">
        <v>0</v>
      </c>
      <c r="F116" s="248">
        <v>0</v>
      </c>
      <c r="G116" s="248">
        <v>0</v>
      </c>
      <c r="H116" s="248">
        <v>0</v>
      </c>
      <c r="I116" s="248">
        <v>0</v>
      </c>
      <c r="J116" s="248">
        <v>0</v>
      </c>
      <c r="K116" s="248">
        <v>0</v>
      </c>
      <c r="L116" s="249">
        <v>0</v>
      </c>
      <c r="N116" s="210"/>
      <c r="O116" s="211"/>
      <c r="P116" s="211"/>
      <c r="Q116" s="219" t="s">
        <v>109</v>
      </c>
      <c r="R116" s="280">
        <v>0</v>
      </c>
      <c r="S116" s="248">
        <v>0</v>
      </c>
      <c r="T116" s="248">
        <v>0</v>
      </c>
      <c r="U116" s="248">
        <v>0</v>
      </c>
      <c r="V116" s="248">
        <v>0</v>
      </c>
      <c r="W116" s="248">
        <v>0</v>
      </c>
      <c r="X116" s="248">
        <v>0</v>
      </c>
      <c r="Y116" s="249">
        <v>0</v>
      </c>
    </row>
    <row r="117" spans="1:25" ht="15">
      <c r="A117" s="210"/>
      <c r="B117" s="211"/>
      <c r="C117" s="211"/>
      <c r="D117" s="265" t="s">
        <v>110</v>
      </c>
      <c r="E117" s="263">
        <v>0</v>
      </c>
      <c r="F117" s="263">
        <v>0</v>
      </c>
      <c r="G117" s="263">
        <v>0</v>
      </c>
      <c r="H117" s="263">
        <v>0</v>
      </c>
      <c r="I117" s="263">
        <v>0</v>
      </c>
      <c r="J117" s="263">
        <v>0</v>
      </c>
      <c r="K117" s="263">
        <v>0</v>
      </c>
      <c r="L117" s="264">
        <v>0</v>
      </c>
      <c r="N117" s="210"/>
      <c r="O117" s="211"/>
      <c r="P117" s="211"/>
      <c r="Q117" s="265" t="s">
        <v>110</v>
      </c>
      <c r="R117" s="263">
        <v>0</v>
      </c>
      <c r="S117" s="263">
        <v>0</v>
      </c>
      <c r="T117" s="263">
        <v>0</v>
      </c>
      <c r="U117" s="263">
        <v>0</v>
      </c>
      <c r="V117" s="263">
        <v>0</v>
      </c>
      <c r="W117" s="263">
        <v>0</v>
      </c>
      <c r="X117" s="263">
        <v>0</v>
      </c>
      <c r="Y117" s="264">
        <v>0</v>
      </c>
    </row>
    <row r="118" spans="1:25" ht="15">
      <c r="A118" s="210"/>
      <c r="B118" s="211"/>
      <c r="C118" s="211"/>
      <c r="D118" s="219"/>
      <c r="E118" s="211"/>
      <c r="F118" s="211"/>
      <c r="G118" s="211"/>
      <c r="H118" s="211"/>
      <c r="I118" s="211"/>
      <c r="J118" s="211"/>
      <c r="K118" s="211"/>
      <c r="L118" s="214"/>
      <c r="N118" s="210"/>
      <c r="O118" s="211"/>
      <c r="P118" s="211"/>
      <c r="Q118" s="219"/>
      <c r="R118" s="211"/>
      <c r="S118" s="211"/>
      <c r="T118" s="211"/>
      <c r="U118" s="211"/>
      <c r="V118" s="211"/>
      <c r="W118" s="211"/>
      <c r="X118" s="211"/>
      <c r="Y118" s="214"/>
    </row>
    <row r="119" spans="1:25" ht="15">
      <c r="A119" s="210"/>
      <c r="B119" s="282" t="s">
        <v>111</v>
      </c>
      <c r="C119" s="234" t="s">
        <v>112</v>
      </c>
      <c r="D119" s="221"/>
      <c r="E119" s="273"/>
      <c r="F119" s="273"/>
      <c r="G119" s="273"/>
      <c r="H119" s="273"/>
      <c r="I119" s="273"/>
      <c r="J119" s="273"/>
      <c r="K119" s="273"/>
      <c r="L119" s="274"/>
      <c r="N119" s="210"/>
      <c r="O119" s="282" t="s">
        <v>111</v>
      </c>
      <c r="P119" s="234" t="s">
        <v>112</v>
      </c>
      <c r="Q119" s="221"/>
      <c r="R119" s="273"/>
      <c r="S119" s="273"/>
      <c r="T119" s="273"/>
      <c r="U119" s="273"/>
      <c r="V119" s="273"/>
      <c r="W119" s="273"/>
      <c r="X119" s="273"/>
      <c r="Y119" s="274"/>
    </row>
    <row r="120" spans="1:25" ht="15">
      <c r="A120" s="210"/>
      <c r="B120" s="211"/>
      <c r="C120" s="211"/>
      <c r="D120" s="265" t="s">
        <v>27</v>
      </c>
      <c r="E120" s="263">
        <v>0</v>
      </c>
      <c r="F120" s="263">
        <v>0</v>
      </c>
      <c r="G120" s="263">
        <v>0</v>
      </c>
      <c r="H120" s="263">
        <v>0</v>
      </c>
      <c r="I120" s="263">
        <v>0</v>
      </c>
      <c r="J120" s="263">
        <v>0</v>
      </c>
      <c r="K120" s="263">
        <v>0</v>
      </c>
      <c r="L120" s="264">
        <v>0</v>
      </c>
      <c r="N120" s="210"/>
      <c r="O120" s="211"/>
      <c r="P120" s="211"/>
      <c r="Q120" s="265" t="s">
        <v>27</v>
      </c>
      <c r="R120" s="263">
        <v>0</v>
      </c>
      <c r="S120" s="263">
        <v>0</v>
      </c>
      <c r="T120" s="263">
        <v>0</v>
      </c>
      <c r="U120" s="263">
        <v>0</v>
      </c>
      <c r="V120" s="263">
        <v>0</v>
      </c>
      <c r="W120" s="263">
        <v>0</v>
      </c>
      <c r="X120" s="263">
        <v>0</v>
      </c>
      <c r="Y120" s="264">
        <v>0</v>
      </c>
    </row>
    <row r="121" spans="1:25" ht="15">
      <c r="A121" s="210"/>
      <c r="B121" s="211"/>
      <c r="C121" s="211"/>
      <c r="D121" s="219"/>
      <c r="E121" s="211"/>
      <c r="F121" s="211"/>
      <c r="G121" s="211"/>
      <c r="H121" s="211"/>
      <c r="I121" s="211"/>
      <c r="J121" s="211"/>
      <c r="K121" s="211"/>
      <c r="L121" s="214"/>
      <c r="N121" s="210"/>
      <c r="O121" s="211"/>
      <c r="P121" s="211"/>
      <c r="Q121" s="219"/>
      <c r="R121" s="211"/>
      <c r="S121" s="211"/>
      <c r="T121" s="211"/>
      <c r="U121" s="211"/>
      <c r="V121" s="211"/>
      <c r="W121" s="211"/>
      <c r="X121" s="211"/>
      <c r="Y121" s="214"/>
    </row>
    <row r="122" spans="1:25" ht="15.75">
      <c r="A122" s="233" t="s">
        <v>38</v>
      </c>
      <c r="B122" s="220" t="s">
        <v>39</v>
      </c>
      <c r="C122" s="220"/>
      <c r="D122" s="221"/>
      <c r="E122" s="211"/>
      <c r="F122" s="211"/>
      <c r="G122" s="211"/>
      <c r="H122" s="211"/>
      <c r="I122" s="211"/>
      <c r="J122" s="211"/>
      <c r="K122" s="211"/>
      <c r="L122" s="214"/>
      <c r="N122" s="233" t="s">
        <v>38</v>
      </c>
      <c r="O122" s="220" t="s">
        <v>39</v>
      </c>
      <c r="P122" s="220"/>
      <c r="Q122" s="221"/>
      <c r="R122" s="211"/>
      <c r="S122" s="211"/>
      <c r="T122" s="211"/>
      <c r="U122" s="211"/>
      <c r="V122" s="211"/>
      <c r="W122" s="211"/>
      <c r="X122" s="211"/>
      <c r="Y122" s="214"/>
    </row>
    <row r="123" spans="1:25" ht="15">
      <c r="A123" s="268"/>
      <c r="B123" s="269"/>
      <c r="C123" s="269"/>
      <c r="D123" s="219" t="s">
        <v>25</v>
      </c>
      <c r="E123" s="391">
        <v>0</v>
      </c>
      <c r="F123" s="391">
        <v>0</v>
      </c>
      <c r="G123" s="391">
        <v>0</v>
      </c>
      <c r="H123" s="391">
        <v>0</v>
      </c>
      <c r="I123" s="391">
        <v>0</v>
      </c>
      <c r="J123" s="391">
        <v>0</v>
      </c>
      <c r="K123" s="391">
        <v>0</v>
      </c>
      <c r="L123" s="392">
        <v>0</v>
      </c>
      <c r="N123" s="268"/>
      <c r="O123" s="269"/>
      <c r="P123" s="269"/>
      <c r="Q123" s="219" t="s">
        <v>25</v>
      </c>
      <c r="R123" s="391">
        <v>0</v>
      </c>
      <c r="S123" s="391">
        <v>0</v>
      </c>
      <c r="T123" s="391">
        <v>0</v>
      </c>
      <c r="U123" s="391">
        <v>0</v>
      </c>
      <c r="V123" s="391">
        <v>0</v>
      </c>
      <c r="W123" s="391">
        <v>0</v>
      </c>
      <c r="X123" s="391">
        <v>0</v>
      </c>
      <c r="Y123" s="392">
        <v>0</v>
      </c>
    </row>
    <row r="124" spans="1:25" ht="15">
      <c r="A124" s="210"/>
      <c r="B124" s="211"/>
      <c r="C124" s="211"/>
      <c r="D124" s="219" t="s">
        <v>26</v>
      </c>
      <c r="E124" s="225">
        <f>+E104</f>
        <v>30000</v>
      </c>
      <c r="F124" s="225">
        <f aca="true" t="shared" si="16" ref="F124:L124">+F104</f>
        <v>50000</v>
      </c>
      <c r="G124" s="225">
        <f t="shared" si="16"/>
        <v>160000</v>
      </c>
      <c r="H124" s="225">
        <f t="shared" si="16"/>
        <v>1250000</v>
      </c>
      <c r="I124" s="225">
        <f t="shared" si="16"/>
        <v>2000000</v>
      </c>
      <c r="J124" s="225">
        <f t="shared" si="16"/>
        <v>10000000</v>
      </c>
      <c r="K124" s="225">
        <f t="shared" si="16"/>
        <v>24000000</v>
      </c>
      <c r="L124" s="270">
        <f t="shared" si="16"/>
        <v>24000000</v>
      </c>
      <c r="N124" s="210"/>
      <c r="O124" s="211"/>
      <c r="P124" s="211"/>
      <c r="Q124" s="219" t="s">
        <v>26</v>
      </c>
      <c r="R124" s="225">
        <f aca="true" t="shared" si="17" ref="R124:Y124">+R104</f>
        <v>30000</v>
      </c>
      <c r="S124" s="225">
        <f t="shared" si="17"/>
        <v>50000</v>
      </c>
      <c r="T124" s="225">
        <f t="shared" si="17"/>
        <v>160000</v>
      </c>
      <c r="U124" s="225">
        <f t="shared" si="17"/>
        <v>1250000</v>
      </c>
      <c r="V124" s="225">
        <f t="shared" si="17"/>
        <v>2000000</v>
      </c>
      <c r="W124" s="225">
        <f t="shared" si="17"/>
        <v>10000000</v>
      </c>
      <c r="X124" s="225">
        <f t="shared" si="17"/>
        <v>24000000</v>
      </c>
      <c r="Y124" s="270">
        <f t="shared" si="17"/>
        <v>24000000</v>
      </c>
    </row>
    <row r="125" spans="1:25" ht="15">
      <c r="A125" s="210"/>
      <c r="B125" s="211"/>
      <c r="C125" s="211"/>
      <c r="D125" s="265" t="s">
        <v>27</v>
      </c>
      <c r="E125" s="271">
        <f aca="true" t="shared" si="18" ref="E125:L125">+E123*E124</f>
        <v>0</v>
      </c>
      <c r="F125" s="271">
        <f t="shared" si="18"/>
        <v>0</v>
      </c>
      <c r="G125" s="271">
        <f t="shared" si="18"/>
        <v>0</v>
      </c>
      <c r="H125" s="271">
        <f t="shared" si="18"/>
        <v>0</v>
      </c>
      <c r="I125" s="271">
        <f t="shared" si="18"/>
        <v>0</v>
      </c>
      <c r="J125" s="271">
        <f t="shared" si="18"/>
        <v>0</v>
      </c>
      <c r="K125" s="271">
        <f t="shared" si="18"/>
        <v>0</v>
      </c>
      <c r="L125" s="272">
        <f t="shared" si="18"/>
        <v>0</v>
      </c>
      <c r="N125" s="210"/>
      <c r="O125" s="211"/>
      <c r="P125" s="211"/>
      <c r="Q125" s="265" t="s">
        <v>27</v>
      </c>
      <c r="R125" s="271">
        <f>+R123*R124</f>
        <v>0</v>
      </c>
      <c r="S125" s="271">
        <f aca="true" t="shared" si="19" ref="S125:Y125">+S123*S124</f>
        <v>0</v>
      </c>
      <c r="T125" s="271">
        <f t="shared" si="19"/>
        <v>0</v>
      </c>
      <c r="U125" s="271">
        <f t="shared" si="19"/>
        <v>0</v>
      </c>
      <c r="V125" s="271">
        <f t="shared" si="19"/>
        <v>0</v>
      </c>
      <c r="W125" s="271">
        <f t="shared" si="19"/>
        <v>0</v>
      </c>
      <c r="X125" s="271">
        <f t="shared" si="19"/>
        <v>0</v>
      </c>
      <c r="Y125" s="272">
        <f t="shared" si="19"/>
        <v>0</v>
      </c>
    </row>
    <row r="126" spans="1:25" ht="15">
      <c r="A126" s="210"/>
      <c r="B126" s="211"/>
      <c r="C126" s="211"/>
      <c r="D126" s="265"/>
      <c r="E126" s="271"/>
      <c r="F126" s="271"/>
      <c r="G126" s="271"/>
      <c r="H126" s="271"/>
      <c r="I126" s="271"/>
      <c r="J126" s="271"/>
      <c r="K126" s="271"/>
      <c r="L126" s="272"/>
      <c r="N126" s="210"/>
      <c r="O126" s="211"/>
      <c r="P126" s="211"/>
      <c r="Q126" s="265"/>
      <c r="R126" s="271"/>
      <c r="S126" s="271"/>
      <c r="T126" s="271"/>
      <c r="U126" s="271"/>
      <c r="V126" s="271"/>
      <c r="W126" s="271"/>
      <c r="X126" s="271"/>
      <c r="Y126" s="272"/>
    </row>
    <row r="127" spans="1:25" ht="15.75">
      <c r="A127" s="233" t="s">
        <v>114</v>
      </c>
      <c r="B127" s="220"/>
      <c r="C127" s="220"/>
      <c r="D127" s="221"/>
      <c r="E127" s="211"/>
      <c r="F127" s="211"/>
      <c r="G127" s="211"/>
      <c r="H127" s="211"/>
      <c r="I127" s="211"/>
      <c r="J127" s="211"/>
      <c r="K127" s="211"/>
      <c r="L127" s="214"/>
      <c r="N127" s="233" t="s">
        <v>114</v>
      </c>
      <c r="O127" s="220"/>
      <c r="P127" s="220"/>
      <c r="Q127" s="221"/>
      <c r="R127" s="211"/>
      <c r="S127" s="211"/>
      <c r="T127" s="211"/>
      <c r="U127" s="211"/>
      <c r="V127" s="211"/>
      <c r="W127" s="211"/>
      <c r="X127" s="211"/>
      <c r="Y127" s="214"/>
    </row>
    <row r="128" spans="1:25" ht="15">
      <c r="A128" s="210"/>
      <c r="B128" s="211"/>
      <c r="C128" s="211"/>
      <c r="D128" s="265" t="s">
        <v>27</v>
      </c>
      <c r="E128" s="271">
        <f>+E92+E105+E125</f>
        <v>0</v>
      </c>
      <c r="F128" s="271">
        <f aca="true" t="shared" si="20" ref="F128:L128">+F92+F105+F125</f>
        <v>0</v>
      </c>
      <c r="G128" s="271">
        <f t="shared" si="20"/>
        <v>0</v>
      </c>
      <c r="H128" s="271">
        <f t="shared" si="20"/>
        <v>0</v>
      </c>
      <c r="I128" s="271">
        <f t="shared" si="20"/>
        <v>0</v>
      </c>
      <c r="J128" s="271">
        <f t="shared" si="20"/>
        <v>0</v>
      </c>
      <c r="K128" s="271">
        <f t="shared" si="20"/>
        <v>0</v>
      </c>
      <c r="L128" s="272">
        <f t="shared" si="20"/>
        <v>0</v>
      </c>
      <c r="N128" s="210"/>
      <c r="O128" s="211"/>
      <c r="P128" s="211"/>
      <c r="Q128" s="265" t="s">
        <v>27</v>
      </c>
      <c r="R128" s="271">
        <f>+R92+R105+R125</f>
        <v>0</v>
      </c>
      <c r="S128" s="271">
        <f aca="true" t="shared" si="21" ref="S128:Y128">+S92+S105+S125</f>
        <v>0</v>
      </c>
      <c r="T128" s="271">
        <f t="shared" si="21"/>
        <v>0</v>
      </c>
      <c r="U128" s="271">
        <f t="shared" si="21"/>
        <v>0</v>
      </c>
      <c r="V128" s="271">
        <f t="shared" si="21"/>
        <v>0</v>
      </c>
      <c r="W128" s="271">
        <f t="shared" si="21"/>
        <v>0</v>
      </c>
      <c r="X128" s="271">
        <f t="shared" si="21"/>
        <v>0</v>
      </c>
      <c r="Y128" s="272">
        <f t="shared" si="21"/>
        <v>0</v>
      </c>
    </row>
    <row r="129" spans="1:25" ht="15">
      <c r="A129" s="210"/>
      <c r="B129" s="211"/>
      <c r="C129" s="211"/>
      <c r="D129" s="219" t="s">
        <v>31</v>
      </c>
      <c r="E129" s="225">
        <f>+E124</f>
        <v>30000</v>
      </c>
      <c r="F129" s="225">
        <f aca="true" t="shared" si="22" ref="F129:L129">+F124</f>
        <v>50000</v>
      </c>
      <c r="G129" s="225">
        <f t="shared" si="22"/>
        <v>160000</v>
      </c>
      <c r="H129" s="225">
        <f t="shared" si="22"/>
        <v>1250000</v>
      </c>
      <c r="I129" s="225">
        <f t="shared" si="22"/>
        <v>2000000</v>
      </c>
      <c r="J129" s="225">
        <f t="shared" si="22"/>
        <v>10000000</v>
      </c>
      <c r="K129" s="225">
        <f t="shared" si="22"/>
        <v>24000000</v>
      </c>
      <c r="L129" s="270">
        <f t="shared" si="22"/>
        <v>24000000</v>
      </c>
      <c r="N129" s="210"/>
      <c r="O129" s="211"/>
      <c r="P129" s="211"/>
      <c r="Q129" s="219" t="s">
        <v>31</v>
      </c>
      <c r="R129" s="225">
        <f aca="true" t="shared" si="23" ref="R129:Y129">+R124</f>
        <v>30000</v>
      </c>
      <c r="S129" s="225">
        <f t="shared" si="23"/>
        <v>50000</v>
      </c>
      <c r="T129" s="225">
        <f t="shared" si="23"/>
        <v>160000</v>
      </c>
      <c r="U129" s="225">
        <f t="shared" si="23"/>
        <v>1250000</v>
      </c>
      <c r="V129" s="225">
        <f t="shared" si="23"/>
        <v>2000000</v>
      </c>
      <c r="W129" s="225">
        <f t="shared" si="23"/>
        <v>10000000</v>
      </c>
      <c r="X129" s="225">
        <f t="shared" si="23"/>
        <v>24000000</v>
      </c>
      <c r="Y129" s="270">
        <f t="shared" si="23"/>
        <v>24000000</v>
      </c>
    </row>
    <row r="130" spans="1:25" ht="15">
      <c r="A130" s="210"/>
      <c r="B130" s="211"/>
      <c r="C130" s="211"/>
      <c r="D130" s="219" t="s">
        <v>30</v>
      </c>
      <c r="E130" s="393">
        <f aca="true" t="shared" si="24" ref="E130:L130">+E128/E129</f>
        <v>0</v>
      </c>
      <c r="F130" s="393">
        <f t="shared" si="24"/>
        <v>0</v>
      </c>
      <c r="G130" s="393">
        <f t="shared" si="24"/>
        <v>0</v>
      </c>
      <c r="H130" s="393">
        <f t="shared" si="24"/>
        <v>0</v>
      </c>
      <c r="I130" s="393">
        <f t="shared" si="24"/>
        <v>0</v>
      </c>
      <c r="J130" s="393">
        <f t="shared" si="24"/>
        <v>0</v>
      </c>
      <c r="K130" s="393">
        <f t="shared" si="24"/>
        <v>0</v>
      </c>
      <c r="L130" s="394">
        <f t="shared" si="24"/>
        <v>0</v>
      </c>
      <c r="N130" s="210"/>
      <c r="O130" s="211"/>
      <c r="P130" s="211"/>
      <c r="Q130" s="219" t="s">
        <v>30</v>
      </c>
      <c r="R130" s="393">
        <f>+R128/R129</f>
        <v>0</v>
      </c>
      <c r="S130" s="393">
        <f aca="true" t="shared" si="25" ref="S130:Y130">+S128/S129</f>
        <v>0</v>
      </c>
      <c r="T130" s="393">
        <f t="shared" si="25"/>
        <v>0</v>
      </c>
      <c r="U130" s="393">
        <f t="shared" si="25"/>
        <v>0</v>
      </c>
      <c r="V130" s="393">
        <f t="shared" si="25"/>
        <v>0</v>
      </c>
      <c r="W130" s="393">
        <f t="shared" si="25"/>
        <v>0</v>
      </c>
      <c r="X130" s="393">
        <f t="shared" si="25"/>
        <v>0</v>
      </c>
      <c r="Y130" s="394">
        <f t="shared" si="25"/>
        <v>0</v>
      </c>
    </row>
    <row r="131" spans="1:25" ht="15.75" thickBot="1">
      <c r="A131" s="286"/>
      <c r="B131" s="287"/>
      <c r="C131" s="287"/>
      <c r="D131" s="288"/>
      <c r="E131" s="287"/>
      <c r="F131" s="287"/>
      <c r="G131" s="287"/>
      <c r="H131" s="287"/>
      <c r="I131" s="287"/>
      <c r="J131" s="287"/>
      <c r="K131" s="287"/>
      <c r="L131" s="289"/>
      <c r="N131" s="286"/>
      <c r="O131" s="287"/>
      <c r="P131" s="287"/>
      <c r="Q131" s="288"/>
      <c r="R131" s="287"/>
      <c r="S131" s="287"/>
      <c r="T131" s="287"/>
      <c r="U131" s="287"/>
      <c r="V131" s="287"/>
      <c r="W131" s="287"/>
      <c r="X131" s="287"/>
      <c r="Y131" s="289"/>
    </row>
    <row r="132" spans="4:17" ht="15.75" thickBot="1">
      <c r="D132" s="290"/>
      <c r="Q132" s="290"/>
    </row>
    <row r="133" spans="4:25" ht="15.75" thickBot="1">
      <c r="D133" s="290"/>
      <c r="N133" s="291" t="str">
        <f>"% stijging/afname "&amp;C6&amp;" tov "&amp;C6-1</f>
        <v>% stijging/afname 2016 tov 2015</v>
      </c>
      <c r="O133" s="292"/>
      <c r="P133" s="292"/>
      <c r="Q133" s="292"/>
      <c r="R133" s="293" t="e">
        <f>+(R130-E130)/E130</f>
        <v>#DIV/0!</v>
      </c>
      <c r="S133" s="293" t="e">
        <f aca="true" t="shared" si="26" ref="S133:Y133">+(S130-F130)/F130</f>
        <v>#DIV/0!</v>
      </c>
      <c r="T133" s="293" t="e">
        <f t="shared" si="26"/>
        <v>#DIV/0!</v>
      </c>
      <c r="U133" s="293" t="e">
        <f t="shared" si="26"/>
        <v>#DIV/0!</v>
      </c>
      <c r="V133" s="293" t="e">
        <f t="shared" si="26"/>
        <v>#DIV/0!</v>
      </c>
      <c r="W133" s="293" t="e">
        <f t="shared" si="26"/>
        <v>#DIV/0!</v>
      </c>
      <c r="X133" s="293" t="e">
        <f t="shared" si="26"/>
        <v>#DIV/0!</v>
      </c>
      <c r="Y133" s="294" t="e">
        <f t="shared" si="26"/>
        <v>#DIV/0!</v>
      </c>
    </row>
  </sheetData>
  <sheetProtection/>
  <mergeCells count="7">
    <mergeCell ref="A3:Q3"/>
    <mergeCell ref="E11:L11"/>
    <mergeCell ref="R11:Y11"/>
    <mergeCell ref="A6:B6"/>
    <mergeCell ref="C6:D6"/>
    <mergeCell ref="A7:B7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6"/>
  <sheetViews>
    <sheetView showGridLines="0" workbookViewId="0" topLeftCell="A1">
      <selection activeCell="O125" sqref="O125"/>
    </sheetView>
  </sheetViews>
  <sheetFormatPr defaultColWidth="8.8515625" defaultRowHeight="12.75"/>
  <cols>
    <col min="1" max="1" width="13.421875" style="296" customWidth="1"/>
    <col min="2" max="2" width="12.00390625" style="296" customWidth="1"/>
    <col min="3" max="3" width="14.7109375" style="296" customWidth="1"/>
    <col min="4" max="4" width="31.00390625" style="296" customWidth="1"/>
    <col min="5" max="5" width="15.00390625" style="296" customWidth="1"/>
    <col min="6" max="8" width="14.7109375" style="296" customWidth="1"/>
    <col min="9" max="9" width="5.00390625" style="296" customWidth="1"/>
    <col min="10" max="11" width="8.8515625" style="296" customWidth="1"/>
    <col min="12" max="12" width="10.57421875" style="296" customWidth="1"/>
    <col min="13" max="13" width="28.8515625" style="296" customWidth="1"/>
    <col min="14" max="15" width="14.421875" style="296" bestFit="1" customWidth="1"/>
    <col min="16" max="17" width="14.00390625" style="296" bestFit="1" customWidth="1"/>
    <col min="18" max="16384" width="8.8515625" style="296" customWidth="1"/>
  </cols>
  <sheetData>
    <row r="1" spans="1:4" s="102" customFormat="1" ht="18.75" thickBot="1">
      <c r="A1" s="98"/>
      <c r="B1" s="98"/>
      <c r="C1" s="98"/>
      <c r="D1" s="98"/>
    </row>
    <row r="2" spans="1:17" s="101" customFormat="1" ht="21" thickBot="1">
      <c r="A2" s="413" t="str">
        <f>"Berekening Type Klanten TRHS: tariefvoorstel "&amp;C5&amp;" vs tarieven "&amp;C5-1</f>
        <v>Berekening Type Klanten TRHS: tariefvoorstel 2016 vs tarieven 2015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5"/>
    </row>
    <row r="3" spans="1:4" s="295" customFormat="1" ht="11.25">
      <c r="A3" s="100"/>
      <c r="B3" s="100"/>
      <c r="C3" s="100"/>
      <c r="D3" s="100"/>
    </row>
    <row r="4" s="97" customFormat="1" ht="12.75"/>
    <row r="5" spans="1:4" s="97" customFormat="1" ht="12.75">
      <c r="A5" s="432" t="s">
        <v>152</v>
      </c>
      <c r="B5" s="433"/>
      <c r="C5" s="403">
        <v>2016</v>
      </c>
      <c r="D5" s="404"/>
    </row>
    <row r="6" spans="1:4" s="97" customFormat="1" ht="12.75">
      <c r="A6" s="432" t="s">
        <v>153</v>
      </c>
      <c r="B6" s="433"/>
      <c r="C6" s="403"/>
      <c r="D6" s="404"/>
    </row>
    <row r="7" s="97" customFormat="1" ht="12.75"/>
    <row r="8" s="97" customFormat="1" ht="12.75"/>
    <row r="9" ht="13.5" thickBot="1"/>
    <row r="10" spans="1:19" ht="12.75">
      <c r="A10" s="103"/>
      <c r="B10" s="104"/>
      <c r="C10" s="297"/>
      <c r="D10" s="105"/>
      <c r="E10" s="420" t="str">
        <f>"Tarieven "&amp;C5-1</f>
        <v>Tarieven 2015</v>
      </c>
      <c r="F10" s="421"/>
      <c r="G10" s="421"/>
      <c r="H10" s="422"/>
      <c r="I10"/>
      <c r="J10" s="103"/>
      <c r="K10" s="104"/>
      <c r="L10" s="297"/>
      <c r="M10" s="105"/>
      <c r="N10" s="420" t="str">
        <f>"Tariefvoorstel "&amp;C5</f>
        <v>Tariefvoorstel 2016</v>
      </c>
      <c r="O10" s="421"/>
      <c r="P10" s="421"/>
      <c r="Q10" s="422"/>
      <c r="R10"/>
      <c r="S10"/>
    </row>
    <row r="11" spans="2:19" s="85" customFormat="1" ht="15">
      <c r="B11" s="2"/>
      <c r="C11" s="298"/>
      <c r="D11" s="52"/>
      <c r="E11" s="434"/>
      <c r="F11" s="435"/>
      <c r="G11" s="435"/>
      <c r="H11" s="436"/>
      <c r="I11" s="5"/>
      <c r="J11" s="299"/>
      <c r="N11" s="299"/>
      <c r="O11" s="300"/>
      <c r="P11" s="300"/>
      <c r="Q11" s="301"/>
      <c r="R11" s="5"/>
      <c r="S11" s="5"/>
    </row>
    <row r="12" spans="1:19" s="85" customFormat="1" ht="15.75" thickBot="1">
      <c r="A12" s="171" t="s">
        <v>136</v>
      </c>
      <c r="B12" s="302"/>
      <c r="C12" s="298"/>
      <c r="D12" s="52"/>
      <c r="E12" s="303" t="s">
        <v>137</v>
      </c>
      <c r="F12" s="304" t="s">
        <v>138</v>
      </c>
      <c r="G12" s="304" t="s">
        <v>139</v>
      </c>
      <c r="H12" s="305" t="s">
        <v>140</v>
      </c>
      <c r="I12" s="306"/>
      <c r="J12" s="437" t="s">
        <v>0</v>
      </c>
      <c r="K12" s="438"/>
      <c r="L12" s="438"/>
      <c r="M12" s="439"/>
      <c r="N12" s="303" t="s">
        <v>137</v>
      </c>
      <c r="O12" s="304" t="s">
        <v>138</v>
      </c>
      <c r="P12" s="304" t="s">
        <v>139</v>
      </c>
      <c r="Q12" s="305" t="s">
        <v>140</v>
      </c>
      <c r="R12" s="306"/>
      <c r="S12" s="306"/>
    </row>
    <row r="13" spans="1:19" s="85" customFormat="1" ht="15.75">
      <c r="A13" s="1"/>
      <c r="B13" s="12"/>
      <c r="C13" s="307" t="s">
        <v>8</v>
      </c>
      <c r="D13" s="32"/>
      <c r="E13" s="120"/>
      <c r="F13" s="121"/>
      <c r="G13" s="121"/>
      <c r="H13" s="122"/>
      <c r="I13" s="5"/>
      <c r="J13" s="1"/>
      <c r="K13" s="12"/>
      <c r="L13" s="307" t="s">
        <v>8</v>
      </c>
      <c r="M13" s="32"/>
      <c r="N13" s="120"/>
      <c r="O13" s="121"/>
      <c r="P13" s="121"/>
      <c r="Q13" s="122"/>
      <c r="R13" s="5"/>
      <c r="S13" s="5"/>
    </row>
    <row r="14" spans="1:19" s="85" customFormat="1" ht="12.75">
      <c r="A14" s="17"/>
      <c r="B14" s="18"/>
      <c r="C14" s="308" t="s">
        <v>55</v>
      </c>
      <c r="D14" s="126"/>
      <c r="E14" s="20">
        <v>37500000</v>
      </c>
      <c r="F14" s="21">
        <v>25000000</v>
      </c>
      <c r="G14" s="21">
        <v>52500000</v>
      </c>
      <c r="H14" s="23">
        <v>35000000</v>
      </c>
      <c r="I14" s="5"/>
      <c r="J14" s="17"/>
      <c r="K14" s="18"/>
      <c r="L14" s="308" t="s">
        <v>55</v>
      </c>
      <c r="M14" s="126"/>
      <c r="N14" s="20">
        <v>37500000</v>
      </c>
      <c r="O14" s="21">
        <v>25000000</v>
      </c>
      <c r="P14" s="21">
        <v>52500000</v>
      </c>
      <c r="Q14" s="23">
        <v>35000000</v>
      </c>
      <c r="R14" s="5"/>
      <c r="S14" s="5"/>
    </row>
    <row r="15" spans="1:19" s="85" customFormat="1" ht="12.75">
      <c r="A15" s="17"/>
      <c r="B15" s="18"/>
      <c r="C15" s="308" t="s">
        <v>56</v>
      </c>
      <c r="D15" s="126"/>
      <c r="E15" s="20">
        <v>12500000</v>
      </c>
      <c r="F15" s="21">
        <v>25000000</v>
      </c>
      <c r="G15" s="21">
        <v>17500000</v>
      </c>
      <c r="H15" s="23">
        <v>35000000</v>
      </c>
      <c r="I15" s="5"/>
      <c r="J15" s="17"/>
      <c r="K15" s="18"/>
      <c r="L15" s="308" t="s">
        <v>56</v>
      </c>
      <c r="M15" s="126"/>
      <c r="N15" s="20">
        <v>12500000</v>
      </c>
      <c r="O15" s="21">
        <v>25000000</v>
      </c>
      <c r="P15" s="21">
        <v>17500000</v>
      </c>
      <c r="Q15" s="23">
        <v>35000000</v>
      </c>
      <c r="R15" s="5"/>
      <c r="S15" s="5"/>
    </row>
    <row r="16" spans="1:19" s="85" customFormat="1" ht="12.75">
      <c r="A16" s="17"/>
      <c r="B16" s="18"/>
      <c r="C16" s="308" t="s">
        <v>11</v>
      </c>
      <c r="D16" s="126"/>
      <c r="E16" s="20">
        <v>0</v>
      </c>
      <c r="F16" s="21">
        <v>0</v>
      </c>
      <c r="G16" s="21">
        <v>0</v>
      </c>
      <c r="H16" s="23">
        <v>0</v>
      </c>
      <c r="I16" s="5"/>
      <c r="J16" s="17"/>
      <c r="K16" s="18"/>
      <c r="L16" s="308" t="s">
        <v>11</v>
      </c>
      <c r="M16" s="126"/>
      <c r="N16" s="20">
        <v>0</v>
      </c>
      <c r="O16" s="21">
        <v>0</v>
      </c>
      <c r="P16" s="21">
        <v>0</v>
      </c>
      <c r="Q16" s="23">
        <v>0</v>
      </c>
      <c r="R16" s="5"/>
      <c r="S16" s="5"/>
    </row>
    <row r="17" spans="1:19" s="85" customFormat="1" ht="12.75">
      <c r="A17" s="17"/>
      <c r="B17" s="18"/>
      <c r="C17" s="308" t="s">
        <v>57</v>
      </c>
      <c r="D17" s="126"/>
      <c r="E17" s="20">
        <v>12500000</v>
      </c>
      <c r="F17" s="21">
        <v>25000000</v>
      </c>
      <c r="G17" s="21">
        <v>17500000</v>
      </c>
      <c r="H17" s="23">
        <v>35000000</v>
      </c>
      <c r="I17" s="5"/>
      <c r="J17" s="17"/>
      <c r="K17" s="18"/>
      <c r="L17" s="308" t="s">
        <v>57</v>
      </c>
      <c r="M17" s="126"/>
      <c r="N17" s="20">
        <v>12500000</v>
      </c>
      <c r="O17" s="21">
        <v>25000000</v>
      </c>
      <c r="P17" s="21">
        <v>17500000</v>
      </c>
      <c r="Q17" s="23">
        <v>35000000</v>
      </c>
      <c r="R17" s="5"/>
      <c r="S17" s="5"/>
    </row>
    <row r="18" spans="1:19" s="85" customFormat="1" ht="12.75">
      <c r="A18" s="17"/>
      <c r="B18" s="18"/>
      <c r="C18" s="308" t="s">
        <v>13</v>
      </c>
      <c r="D18" s="126"/>
      <c r="E18" s="20">
        <v>50000000</v>
      </c>
      <c r="F18" s="21">
        <v>50000000</v>
      </c>
      <c r="G18" s="21">
        <v>70000000</v>
      </c>
      <c r="H18" s="23">
        <v>70000000</v>
      </c>
      <c r="I18" s="5"/>
      <c r="J18" s="17"/>
      <c r="K18" s="18"/>
      <c r="L18" s="308" t="s">
        <v>13</v>
      </c>
      <c r="M18" s="126"/>
      <c r="N18" s="20">
        <v>50000000</v>
      </c>
      <c r="O18" s="21">
        <v>50000000</v>
      </c>
      <c r="P18" s="21">
        <v>70000000</v>
      </c>
      <c r="Q18" s="23">
        <v>70000000</v>
      </c>
      <c r="R18" s="5"/>
      <c r="S18" s="5"/>
    </row>
    <row r="19" spans="1:19" s="85" customFormat="1" ht="12.75">
      <c r="A19" s="17"/>
      <c r="B19" s="18"/>
      <c r="C19" s="308" t="s">
        <v>58</v>
      </c>
      <c r="D19" s="126"/>
      <c r="E19" s="20">
        <v>10000</v>
      </c>
      <c r="F19" s="21">
        <v>10000</v>
      </c>
      <c r="G19" s="21">
        <v>10000</v>
      </c>
      <c r="H19" s="23">
        <v>10000</v>
      </c>
      <c r="I19" s="5"/>
      <c r="J19" s="17"/>
      <c r="K19" s="18"/>
      <c r="L19" s="308" t="s">
        <v>58</v>
      </c>
      <c r="M19" s="126"/>
      <c r="N19" s="20">
        <v>10000</v>
      </c>
      <c r="O19" s="21">
        <v>10000</v>
      </c>
      <c r="P19" s="21">
        <v>10000</v>
      </c>
      <c r="Q19" s="23">
        <v>10000</v>
      </c>
      <c r="R19" s="5"/>
      <c r="S19" s="5"/>
    </row>
    <row r="20" spans="1:19" s="85" customFormat="1" ht="12.75">
      <c r="A20" s="17"/>
      <c r="B20" s="18"/>
      <c r="C20" s="308" t="s">
        <v>59</v>
      </c>
      <c r="D20" s="126"/>
      <c r="E20" s="20">
        <v>10000</v>
      </c>
      <c r="F20" s="21">
        <v>10000</v>
      </c>
      <c r="G20" s="21">
        <v>10000</v>
      </c>
      <c r="H20" s="23">
        <v>10000</v>
      </c>
      <c r="I20" s="5"/>
      <c r="J20" s="17"/>
      <c r="K20" s="18"/>
      <c r="L20" s="308" t="s">
        <v>59</v>
      </c>
      <c r="M20" s="126"/>
      <c r="N20" s="20">
        <v>10000</v>
      </c>
      <c r="O20" s="21">
        <v>10000</v>
      </c>
      <c r="P20" s="21">
        <v>10000</v>
      </c>
      <c r="Q20" s="23">
        <v>10000</v>
      </c>
      <c r="R20" s="5"/>
      <c r="S20" s="5"/>
    </row>
    <row r="21" spans="1:19" s="85" customFormat="1" ht="12.75">
      <c r="A21" s="17"/>
      <c r="B21" s="18"/>
      <c r="C21" s="308" t="s">
        <v>60</v>
      </c>
      <c r="D21" s="126"/>
      <c r="E21" s="20">
        <v>10000</v>
      </c>
      <c r="F21" s="21">
        <v>10000</v>
      </c>
      <c r="G21" s="21">
        <v>10000</v>
      </c>
      <c r="H21" s="23">
        <v>10000</v>
      </c>
      <c r="I21" s="5"/>
      <c r="J21" s="17"/>
      <c r="K21" s="18"/>
      <c r="L21" s="308" t="s">
        <v>60</v>
      </c>
      <c r="M21" s="126"/>
      <c r="N21" s="20">
        <v>10000</v>
      </c>
      <c r="O21" s="21">
        <v>10000</v>
      </c>
      <c r="P21" s="21">
        <v>10000</v>
      </c>
      <c r="Q21" s="23">
        <v>10000</v>
      </c>
      <c r="R21" s="5"/>
      <c r="S21" s="5"/>
    </row>
    <row r="22" spans="1:19" s="85" customFormat="1" ht="12.75">
      <c r="A22" s="1"/>
      <c r="B22" s="2"/>
      <c r="C22" s="298"/>
      <c r="D22" s="52"/>
      <c r="E22" s="127"/>
      <c r="F22" s="128"/>
      <c r="G22" s="128"/>
      <c r="H22" s="129"/>
      <c r="I22" s="5"/>
      <c r="J22" s="1"/>
      <c r="K22" s="2"/>
      <c r="L22" s="298"/>
      <c r="M22" s="52"/>
      <c r="N22" s="127"/>
      <c r="O22" s="128"/>
      <c r="P22" s="128"/>
      <c r="Q22" s="129"/>
      <c r="R22" s="5"/>
      <c r="S22" s="5"/>
    </row>
    <row r="23" spans="1:19" s="85" customFormat="1" ht="12.75">
      <c r="A23" s="17"/>
      <c r="B23" s="18"/>
      <c r="C23" s="308" t="s">
        <v>61</v>
      </c>
      <c r="D23" s="126"/>
      <c r="E23" s="20">
        <v>5000</v>
      </c>
      <c r="F23" s="21">
        <v>5000</v>
      </c>
      <c r="G23" s="21">
        <v>7000</v>
      </c>
      <c r="H23" s="23">
        <v>7000</v>
      </c>
      <c r="I23" s="5"/>
      <c r="J23" s="17"/>
      <c r="K23" s="18"/>
      <c r="L23" s="308" t="s">
        <v>61</v>
      </c>
      <c r="M23" s="126"/>
      <c r="N23" s="20">
        <v>5000</v>
      </c>
      <c r="O23" s="21">
        <v>5000</v>
      </c>
      <c r="P23" s="21">
        <v>7000</v>
      </c>
      <c r="Q23" s="23">
        <v>7000</v>
      </c>
      <c r="R23" s="5"/>
      <c r="S23" s="5"/>
    </row>
    <row r="24" spans="1:19" s="85" customFormat="1" ht="12.75">
      <c r="A24" s="17"/>
      <c r="B24" s="18"/>
      <c r="C24" s="308" t="s">
        <v>62</v>
      </c>
      <c r="D24" s="126"/>
      <c r="E24" s="20">
        <v>3750</v>
      </c>
      <c r="F24" s="21">
        <v>2500</v>
      </c>
      <c r="G24" s="21">
        <v>5250</v>
      </c>
      <c r="H24" s="23">
        <v>3500</v>
      </c>
      <c r="I24" s="5"/>
      <c r="J24" s="17"/>
      <c r="K24" s="18"/>
      <c r="L24" s="308" t="s">
        <v>62</v>
      </c>
      <c r="M24" s="126"/>
      <c r="N24" s="20">
        <v>3750</v>
      </c>
      <c r="O24" s="21">
        <v>2500</v>
      </c>
      <c r="P24" s="21">
        <v>5250</v>
      </c>
      <c r="Q24" s="23">
        <v>3500</v>
      </c>
      <c r="R24" s="5"/>
      <c r="S24" s="5"/>
    </row>
    <row r="25" spans="1:19" s="85" customFormat="1" ht="12.75">
      <c r="A25" s="17"/>
      <c r="B25" s="18"/>
      <c r="C25" s="308" t="s">
        <v>63</v>
      </c>
      <c r="D25" s="126"/>
      <c r="E25" s="20">
        <v>1250</v>
      </c>
      <c r="F25" s="21">
        <v>2500</v>
      </c>
      <c r="G25" s="21">
        <v>1750</v>
      </c>
      <c r="H25" s="23">
        <v>3500</v>
      </c>
      <c r="I25" s="5"/>
      <c r="J25" s="17"/>
      <c r="K25" s="18"/>
      <c r="L25" s="308" t="s">
        <v>63</v>
      </c>
      <c r="M25" s="126"/>
      <c r="N25" s="20">
        <v>1250</v>
      </c>
      <c r="O25" s="21">
        <v>2500</v>
      </c>
      <c r="P25" s="21">
        <v>1750</v>
      </c>
      <c r="Q25" s="23">
        <v>3500</v>
      </c>
      <c r="R25" s="5"/>
      <c r="S25" s="5"/>
    </row>
    <row r="26" spans="1:19" s="85" customFormat="1" ht="12.75">
      <c r="A26" s="17"/>
      <c r="B26" s="18"/>
      <c r="C26" s="308" t="s">
        <v>64</v>
      </c>
      <c r="D26" s="126"/>
      <c r="E26" s="131">
        <v>10000</v>
      </c>
      <c r="F26" s="132">
        <v>10000</v>
      </c>
      <c r="G26" s="132">
        <v>10000</v>
      </c>
      <c r="H26" s="133">
        <v>10000</v>
      </c>
      <c r="I26" s="5"/>
      <c r="J26" s="17"/>
      <c r="K26" s="18"/>
      <c r="L26" s="308" t="s">
        <v>64</v>
      </c>
      <c r="M26" s="126"/>
      <c r="N26" s="131">
        <v>10000</v>
      </c>
      <c r="O26" s="132">
        <v>10000</v>
      </c>
      <c r="P26" s="132">
        <v>10000</v>
      </c>
      <c r="Q26" s="133">
        <v>10000</v>
      </c>
      <c r="R26" s="5"/>
      <c r="S26" s="5"/>
    </row>
    <row r="27" spans="1:19" s="85" customFormat="1" ht="12.75">
      <c r="A27" s="17"/>
      <c r="B27" s="18"/>
      <c r="C27" s="308" t="s">
        <v>65</v>
      </c>
      <c r="D27" s="126"/>
      <c r="E27" s="20">
        <v>10000</v>
      </c>
      <c r="F27" s="21">
        <v>10000</v>
      </c>
      <c r="G27" s="21">
        <v>10000</v>
      </c>
      <c r="H27" s="23">
        <v>10000</v>
      </c>
      <c r="I27" s="5"/>
      <c r="J27" s="17"/>
      <c r="K27" s="18"/>
      <c r="L27" s="308" t="s">
        <v>65</v>
      </c>
      <c r="M27" s="126"/>
      <c r="N27" s="20">
        <v>10000</v>
      </c>
      <c r="O27" s="21">
        <v>10000</v>
      </c>
      <c r="P27" s="21">
        <v>10000</v>
      </c>
      <c r="Q27" s="23">
        <v>10000</v>
      </c>
      <c r="R27" s="5"/>
      <c r="S27" s="5"/>
    </row>
    <row r="28" spans="1:19" s="85" customFormat="1" ht="12.75">
      <c r="A28" s="17"/>
      <c r="B28" s="18"/>
      <c r="C28" s="308" t="s">
        <v>66</v>
      </c>
      <c r="D28" s="309" t="s">
        <v>67</v>
      </c>
      <c r="E28" s="20">
        <v>0</v>
      </c>
      <c r="F28" s="21">
        <v>0</v>
      </c>
      <c r="G28" s="21">
        <v>0</v>
      </c>
      <c r="H28" s="23">
        <v>0</v>
      </c>
      <c r="I28" s="5"/>
      <c r="J28" s="17"/>
      <c r="K28" s="18"/>
      <c r="L28" s="308" t="s">
        <v>66</v>
      </c>
      <c r="M28" s="309" t="s">
        <v>67</v>
      </c>
      <c r="N28" s="20">
        <v>0</v>
      </c>
      <c r="O28" s="21">
        <v>0</v>
      </c>
      <c r="P28" s="21">
        <v>0</v>
      </c>
      <c r="Q28" s="23">
        <v>0</v>
      </c>
      <c r="R28" s="5"/>
      <c r="S28" s="5"/>
    </row>
    <row r="29" spans="1:19" s="85" customFormat="1" ht="12.75">
      <c r="A29" s="17"/>
      <c r="B29" s="18"/>
      <c r="C29" s="308"/>
      <c r="D29" s="309"/>
      <c r="E29" s="310"/>
      <c r="F29" s="311"/>
      <c r="G29" s="311"/>
      <c r="H29" s="312"/>
      <c r="I29" s="5"/>
      <c r="J29" s="17"/>
      <c r="K29" s="18"/>
      <c r="L29" s="308"/>
      <c r="M29" s="309"/>
      <c r="N29" s="310"/>
      <c r="O29" s="311"/>
      <c r="P29" s="311"/>
      <c r="Q29" s="312"/>
      <c r="R29" s="5"/>
      <c r="S29" s="5"/>
    </row>
    <row r="30" spans="1:19" s="85" customFormat="1" ht="15.75">
      <c r="A30" s="14" t="s">
        <v>15</v>
      </c>
      <c r="B30" s="12" t="s">
        <v>16</v>
      </c>
      <c r="C30" s="307"/>
      <c r="D30" s="32"/>
      <c r="E30" s="1"/>
      <c r="F30" s="2"/>
      <c r="G30" s="2"/>
      <c r="H30" s="4"/>
      <c r="I30" s="5"/>
      <c r="J30" s="14" t="s">
        <v>15</v>
      </c>
      <c r="K30" s="12" t="s">
        <v>16</v>
      </c>
      <c r="L30" s="307"/>
      <c r="M30" s="32"/>
      <c r="N30" s="1"/>
      <c r="O30" s="2"/>
      <c r="P30" s="2"/>
      <c r="Q30" s="4"/>
      <c r="R30" s="5"/>
      <c r="S30" s="5"/>
    </row>
    <row r="31" spans="1:19" s="85" customFormat="1" ht="12.75">
      <c r="A31" s="1"/>
      <c r="B31" s="31" t="s">
        <v>17</v>
      </c>
      <c r="C31" s="307" t="s">
        <v>18</v>
      </c>
      <c r="D31" s="32"/>
      <c r="E31" s="1"/>
      <c r="F31" s="2"/>
      <c r="G31" s="2"/>
      <c r="H31" s="4"/>
      <c r="I31" s="5"/>
      <c r="J31" s="1"/>
      <c r="K31" s="31" t="s">
        <v>17</v>
      </c>
      <c r="L31" s="307" t="s">
        <v>18</v>
      </c>
      <c r="M31" s="32"/>
      <c r="N31" s="1"/>
      <c r="O31" s="2"/>
      <c r="P31" s="2"/>
      <c r="Q31" s="4"/>
      <c r="R31" s="5"/>
      <c r="S31" s="5"/>
    </row>
    <row r="32" spans="1:19" s="85" customFormat="1" ht="12.75">
      <c r="A32" s="1"/>
      <c r="B32" s="2"/>
      <c r="C32" s="307" t="s">
        <v>68</v>
      </c>
      <c r="D32" s="52"/>
      <c r="E32" s="1"/>
      <c r="F32" s="2"/>
      <c r="G32" s="2"/>
      <c r="H32" s="4"/>
      <c r="I32" s="5"/>
      <c r="J32" s="1"/>
      <c r="K32" s="2"/>
      <c r="L32" s="307" t="s">
        <v>68</v>
      </c>
      <c r="M32" s="52"/>
      <c r="N32" s="1"/>
      <c r="O32" s="2"/>
      <c r="P32" s="2"/>
      <c r="Q32" s="4"/>
      <c r="R32" s="5"/>
      <c r="S32" s="5"/>
    </row>
    <row r="33" spans="1:19" s="85" customFormat="1" ht="12.75">
      <c r="A33" s="1"/>
      <c r="B33" s="2"/>
      <c r="C33" s="313" t="s">
        <v>141</v>
      </c>
      <c r="D33" s="52"/>
      <c r="E33" s="1"/>
      <c r="F33" s="2"/>
      <c r="G33" s="2"/>
      <c r="H33" s="4"/>
      <c r="I33" s="5"/>
      <c r="J33" s="1"/>
      <c r="K33" s="2"/>
      <c r="L33" s="313" t="s">
        <v>141</v>
      </c>
      <c r="M33" s="52"/>
      <c r="N33" s="1"/>
      <c r="O33" s="2"/>
      <c r="P33" s="2"/>
      <c r="Q33" s="4"/>
      <c r="R33" s="5"/>
      <c r="S33" s="5"/>
    </row>
    <row r="34" spans="1:19" s="85" customFormat="1" ht="12.75">
      <c r="A34" s="1"/>
      <c r="B34" s="2"/>
      <c r="C34" s="314" t="s">
        <v>72</v>
      </c>
      <c r="D34" s="398">
        <f>+D35*12</f>
        <v>0</v>
      </c>
      <c r="E34" s="315"/>
      <c r="F34" s="316"/>
      <c r="G34" s="316"/>
      <c r="H34" s="317"/>
      <c r="I34" s="5"/>
      <c r="J34" s="1"/>
      <c r="K34" s="2"/>
      <c r="L34" s="314" t="s">
        <v>72</v>
      </c>
      <c r="M34" s="398">
        <f>+M35*12</f>
        <v>0</v>
      </c>
      <c r="N34" s="315"/>
      <c r="O34" s="316"/>
      <c r="P34" s="316"/>
      <c r="Q34" s="317"/>
      <c r="R34" s="5"/>
      <c r="S34" s="5"/>
    </row>
    <row r="35" spans="1:19" s="85" customFormat="1" ht="12.75">
      <c r="A35" s="1"/>
      <c r="B35" s="2"/>
      <c r="C35" s="314" t="s">
        <v>73</v>
      </c>
      <c r="D35" s="361">
        <v>0</v>
      </c>
      <c r="E35" s="315"/>
      <c r="F35" s="316"/>
      <c r="G35" s="316"/>
      <c r="H35" s="317"/>
      <c r="I35" s="5"/>
      <c r="J35" s="1"/>
      <c r="K35" s="2"/>
      <c r="L35" s="314" t="s">
        <v>73</v>
      </c>
      <c r="M35" s="361">
        <v>0</v>
      </c>
      <c r="N35" s="315"/>
      <c r="O35" s="316"/>
      <c r="P35" s="316"/>
      <c r="Q35" s="317"/>
      <c r="R35" s="5"/>
      <c r="S35" s="5"/>
    </row>
    <row r="36" spans="1:19" s="85" customFormat="1" ht="12.75">
      <c r="A36" s="1"/>
      <c r="B36" s="2"/>
      <c r="C36" s="314" t="s">
        <v>142</v>
      </c>
      <c r="D36" s="92"/>
      <c r="E36" s="315"/>
      <c r="F36" s="316"/>
      <c r="G36" s="316"/>
      <c r="H36" s="317"/>
      <c r="I36" s="5"/>
      <c r="J36" s="1"/>
      <c r="K36" s="2"/>
      <c r="L36" s="314" t="s">
        <v>142</v>
      </c>
      <c r="M36" s="92"/>
      <c r="N36" s="315"/>
      <c r="O36" s="316"/>
      <c r="P36" s="316"/>
      <c r="Q36" s="317"/>
      <c r="R36" s="5"/>
      <c r="S36" s="5"/>
    </row>
    <row r="37" spans="1:19" s="85" customFormat="1" ht="12.75">
      <c r="A37" s="1"/>
      <c r="B37" s="2"/>
      <c r="C37" s="318" t="s">
        <v>78</v>
      </c>
      <c r="D37" s="319"/>
      <c r="E37" s="395">
        <f>+$D$34</f>
        <v>0</v>
      </c>
      <c r="F37" s="396">
        <f>+$D$34</f>
        <v>0</v>
      </c>
      <c r="G37" s="396">
        <f>+$D$34</f>
        <v>0</v>
      </c>
      <c r="H37" s="397">
        <f>+$D$34</f>
        <v>0</v>
      </c>
      <c r="I37" s="5"/>
      <c r="J37" s="1"/>
      <c r="K37" s="2"/>
      <c r="L37" s="318" t="s">
        <v>78</v>
      </c>
      <c r="M37" s="319"/>
      <c r="N37" s="395">
        <f>+$M$34</f>
        <v>0</v>
      </c>
      <c r="O37" s="396">
        <f>+$M$34</f>
        <v>0</v>
      </c>
      <c r="P37" s="396">
        <f>+$M$34</f>
        <v>0</v>
      </c>
      <c r="Q37" s="397">
        <f>+$M$34</f>
        <v>0</v>
      </c>
      <c r="R37" s="5"/>
      <c r="S37" s="5"/>
    </row>
    <row r="38" spans="1:19" s="85" customFormat="1" ht="12.75">
      <c r="A38" s="1"/>
      <c r="B38" s="2"/>
      <c r="C38" s="318"/>
      <c r="D38" s="319" t="s">
        <v>79</v>
      </c>
      <c r="E38" s="320">
        <f aca="true" t="shared" si="0" ref="E38:H39">+E20</f>
        <v>10000</v>
      </c>
      <c r="F38" s="321">
        <f t="shared" si="0"/>
        <v>10000</v>
      </c>
      <c r="G38" s="321">
        <f t="shared" si="0"/>
        <v>10000</v>
      </c>
      <c r="H38" s="322">
        <f t="shared" si="0"/>
        <v>10000</v>
      </c>
      <c r="I38" s="5"/>
      <c r="J38" s="1"/>
      <c r="K38" s="2"/>
      <c r="L38" s="318"/>
      <c r="M38" s="319" t="s">
        <v>79</v>
      </c>
      <c r="N38" s="320">
        <f aca="true" t="shared" si="1" ref="N38:Q39">+N20</f>
        <v>10000</v>
      </c>
      <c r="O38" s="321">
        <f t="shared" si="1"/>
        <v>10000</v>
      </c>
      <c r="P38" s="321">
        <f t="shared" si="1"/>
        <v>10000</v>
      </c>
      <c r="Q38" s="322">
        <f t="shared" si="1"/>
        <v>10000</v>
      </c>
      <c r="R38" s="5"/>
      <c r="S38" s="5"/>
    </row>
    <row r="39" spans="1:19" s="85" customFormat="1" ht="12.75">
      <c r="A39" s="1"/>
      <c r="B39" s="2"/>
      <c r="C39" s="318"/>
      <c r="D39" s="319" t="s">
        <v>80</v>
      </c>
      <c r="E39" s="320">
        <f t="shared" si="0"/>
        <v>10000</v>
      </c>
      <c r="F39" s="321">
        <f t="shared" si="0"/>
        <v>10000</v>
      </c>
      <c r="G39" s="321">
        <f t="shared" si="0"/>
        <v>10000</v>
      </c>
      <c r="H39" s="322">
        <f t="shared" si="0"/>
        <v>10000</v>
      </c>
      <c r="I39" s="5"/>
      <c r="J39" s="1"/>
      <c r="K39" s="2"/>
      <c r="L39" s="318"/>
      <c r="M39" s="319" t="s">
        <v>80</v>
      </c>
      <c r="N39" s="320">
        <f t="shared" si="1"/>
        <v>10000</v>
      </c>
      <c r="O39" s="321">
        <f t="shared" si="1"/>
        <v>10000</v>
      </c>
      <c r="P39" s="321">
        <f t="shared" si="1"/>
        <v>10000</v>
      </c>
      <c r="Q39" s="322">
        <f t="shared" si="1"/>
        <v>10000</v>
      </c>
      <c r="R39" s="5"/>
      <c r="S39" s="5"/>
    </row>
    <row r="40" spans="1:19" s="85" customFormat="1" ht="12.75">
      <c r="A40" s="1"/>
      <c r="B40" s="2"/>
      <c r="C40" s="314"/>
      <c r="D40" s="323" t="s">
        <v>81</v>
      </c>
      <c r="E40" s="320">
        <f>+E19</f>
        <v>10000</v>
      </c>
      <c r="F40" s="321">
        <f>+F19</f>
        <v>10000</v>
      </c>
      <c r="G40" s="321">
        <f>+G19</f>
        <v>10000</v>
      </c>
      <c r="H40" s="322">
        <f>+H19</f>
        <v>10000</v>
      </c>
      <c r="I40" s="5"/>
      <c r="J40" s="1"/>
      <c r="K40" s="2"/>
      <c r="L40" s="314"/>
      <c r="M40" s="323" t="s">
        <v>81</v>
      </c>
      <c r="N40" s="320">
        <f>+N19</f>
        <v>10000</v>
      </c>
      <c r="O40" s="321">
        <f>+O19</f>
        <v>10000</v>
      </c>
      <c r="P40" s="321">
        <f>+P19</f>
        <v>10000</v>
      </c>
      <c r="Q40" s="322">
        <f>+Q19</f>
        <v>10000</v>
      </c>
      <c r="R40" s="5"/>
      <c r="S40" s="5"/>
    </row>
    <row r="41" spans="1:19" s="85" customFormat="1" ht="12.75">
      <c r="A41" s="1"/>
      <c r="B41" s="2"/>
      <c r="C41" s="314"/>
      <c r="D41" s="324" t="s">
        <v>143</v>
      </c>
      <c r="E41" s="381">
        <v>0</v>
      </c>
      <c r="F41" s="382">
        <v>0</v>
      </c>
      <c r="G41" s="382">
        <v>0</v>
      </c>
      <c r="H41" s="383">
        <v>0</v>
      </c>
      <c r="I41" s="5"/>
      <c r="J41" s="1"/>
      <c r="K41" s="2"/>
      <c r="L41" s="314"/>
      <c r="M41" s="324" t="s">
        <v>143</v>
      </c>
      <c r="N41" s="381">
        <v>0</v>
      </c>
      <c r="O41" s="382">
        <v>0</v>
      </c>
      <c r="P41" s="382">
        <v>0</v>
      </c>
      <c r="Q41" s="383">
        <v>0</v>
      </c>
      <c r="R41" s="5"/>
      <c r="S41" s="5"/>
    </row>
    <row r="42" spans="1:19" s="85" customFormat="1" ht="12.75">
      <c r="A42" s="1"/>
      <c r="B42" s="2"/>
      <c r="C42" s="314"/>
      <c r="D42" s="319" t="s">
        <v>144</v>
      </c>
      <c r="E42" s="325">
        <f>+E40*E41</f>
        <v>0</v>
      </c>
      <c r="F42" s="326">
        <f>+F40*F41</f>
        <v>0</v>
      </c>
      <c r="G42" s="326">
        <f>+G40*G41</f>
        <v>0</v>
      </c>
      <c r="H42" s="327">
        <f>+H40*H41</f>
        <v>0</v>
      </c>
      <c r="I42" s="5"/>
      <c r="J42" s="1"/>
      <c r="K42" s="2"/>
      <c r="L42" s="314"/>
      <c r="M42" s="319" t="s">
        <v>144</v>
      </c>
      <c r="N42" s="325">
        <f>+N40*N41</f>
        <v>0</v>
      </c>
      <c r="O42" s="326">
        <f>+O40*O41</f>
        <v>0</v>
      </c>
      <c r="P42" s="326">
        <f>+P40*P41</f>
        <v>0</v>
      </c>
      <c r="Q42" s="327">
        <f>+Q40*Q41</f>
        <v>0</v>
      </c>
      <c r="R42" s="5"/>
      <c r="S42" s="5"/>
    </row>
    <row r="43" spans="1:19" s="85" customFormat="1" ht="12.75">
      <c r="A43" s="1"/>
      <c r="B43" s="2"/>
      <c r="C43" s="298"/>
      <c r="D43" s="328" t="s">
        <v>145</v>
      </c>
      <c r="E43" s="178">
        <v>0</v>
      </c>
      <c r="F43" s="179">
        <v>0</v>
      </c>
      <c r="G43" s="179">
        <v>0</v>
      </c>
      <c r="H43" s="180">
        <v>0</v>
      </c>
      <c r="I43" s="5"/>
      <c r="J43" s="1"/>
      <c r="K43" s="2"/>
      <c r="L43" s="298"/>
      <c r="M43" s="328" t="s">
        <v>145</v>
      </c>
      <c r="N43" s="178">
        <v>0</v>
      </c>
      <c r="O43" s="179">
        <v>0</v>
      </c>
      <c r="P43" s="179">
        <v>0</v>
      </c>
      <c r="Q43" s="180">
        <v>0</v>
      </c>
      <c r="R43" s="5"/>
      <c r="S43" s="5"/>
    </row>
    <row r="44" spans="1:19" s="85" customFormat="1" ht="12.75">
      <c r="A44" s="1"/>
      <c r="B44" s="2"/>
      <c r="C44" s="298"/>
      <c r="D44" s="319"/>
      <c r="E44" s="329"/>
      <c r="F44" s="330"/>
      <c r="G44" s="330"/>
      <c r="H44" s="331"/>
      <c r="I44" s="5"/>
      <c r="J44" s="1"/>
      <c r="K44" s="2"/>
      <c r="L44" s="298"/>
      <c r="M44" s="319"/>
      <c r="N44" s="329"/>
      <c r="O44" s="330"/>
      <c r="P44" s="330"/>
      <c r="Q44" s="331"/>
      <c r="R44" s="5"/>
      <c r="S44" s="5"/>
    </row>
    <row r="45" spans="1:19" s="85" customFormat="1" ht="12.75">
      <c r="A45" s="1"/>
      <c r="B45" s="2"/>
      <c r="C45" s="298"/>
      <c r="D45" s="319" t="s">
        <v>31</v>
      </c>
      <c r="E45" s="325">
        <f>+E18</f>
        <v>50000000</v>
      </c>
      <c r="F45" s="326">
        <f>+F18</f>
        <v>50000000</v>
      </c>
      <c r="G45" s="326">
        <f>+G18</f>
        <v>70000000</v>
      </c>
      <c r="H45" s="327">
        <f>+H18</f>
        <v>70000000</v>
      </c>
      <c r="I45" s="5"/>
      <c r="J45" s="1"/>
      <c r="K45" s="2"/>
      <c r="L45" s="298"/>
      <c r="M45" s="319" t="s">
        <v>31</v>
      </c>
      <c r="N45" s="325">
        <f>+N18</f>
        <v>50000000</v>
      </c>
      <c r="O45" s="326">
        <f>+O18</f>
        <v>50000000</v>
      </c>
      <c r="P45" s="326">
        <f>+P18</f>
        <v>70000000</v>
      </c>
      <c r="Q45" s="327">
        <f>+Q18</f>
        <v>70000000</v>
      </c>
      <c r="R45" s="5"/>
      <c r="S45" s="5"/>
    </row>
    <row r="46" spans="1:19" s="85" customFormat="1" ht="12.75">
      <c r="A46" s="1"/>
      <c r="B46" s="2"/>
      <c r="C46" s="298"/>
      <c r="D46" s="319" t="s">
        <v>30</v>
      </c>
      <c r="E46" s="372">
        <f>+E43/E45</f>
        <v>0</v>
      </c>
      <c r="F46" s="373">
        <f>+F43/F45</f>
        <v>0</v>
      </c>
      <c r="G46" s="373">
        <f>+G43/G45</f>
        <v>0</v>
      </c>
      <c r="H46" s="374">
        <f>+H43/H45</f>
        <v>0</v>
      </c>
      <c r="I46" s="5"/>
      <c r="J46" s="1"/>
      <c r="K46" s="2"/>
      <c r="L46" s="298"/>
      <c r="M46" s="319" t="s">
        <v>30</v>
      </c>
      <c r="N46" s="372">
        <f>+N43/N45</f>
        <v>0</v>
      </c>
      <c r="O46" s="373">
        <f>+O43/O45</f>
        <v>0</v>
      </c>
      <c r="P46" s="373">
        <f>+P43/P45</f>
        <v>0</v>
      </c>
      <c r="Q46" s="374">
        <f>+Q43/Q45</f>
        <v>0</v>
      </c>
      <c r="R46" s="5"/>
      <c r="S46" s="5"/>
    </row>
    <row r="47" spans="1:19" s="85" customFormat="1" ht="12.75">
      <c r="A47" s="1"/>
      <c r="B47" s="2"/>
      <c r="C47" s="298"/>
      <c r="D47" s="319"/>
      <c r="E47" s="329"/>
      <c r="F47" s="330"/>
      <c r="G47" s="330"/>
      <c r="H47" s="331"/>
      <c r="I47" s="5"/>
      <c r="J47" s="1"/>
      <c r="K47" s="2"/>
      <c r="L47" s="298"/>
      <c r="M47" s="319"/>
      <c r="N47" s="329"/>
      <c r="O47" s="330"/>
      <c r="P47" s="330"/>
      <c r="Q47" s="331"/>
      <c r="R47" s="5"/>
      <c r="S47" s="5"/>
    </row>
    <row r="48" spans="1:19" s="85" customFormat="1" ht="12.75">
      <c r="A48" s="1"/>
      <c r="B48" s="31" t="s">
        <v>23</v>
      </c>
      <c r="C48" s="307" t="s">
        <v>24</v>
      </c>
      <c r="D48" s="32"/>
      <c r="E48" s="1"/>
      <c r="F48" s="2"/>
      <c r="G48" s="2"/>
      <c r="H48" s="4"/>
      <c r="I48" s="5"/>
      <c r="J48" s="1"/>
      <c r="K48" s="31" t="s">
        <v>23</v>
      </c>
      <c r="L48" s="307" t="s">
        <v>24</v>
      </c>
      <c r="M48" s="32"/>
      <c r="N48" s="1"/>
      <c r="O48" s="2"/>
      <c r="P48" s="2"/>
      <c r="Q48" s="4"/>
      <c r="R48" s="5"/>
      <c r="S48" s="5"/>
    </row>
    <row r="49" spans="1:19" s="85" customFormat="1" ht="12.75">
      <c r="A49" s="162"/>
      <c r="B49" s="163"/>
      <c r="C49" s="332"/>
      <c r="D49" s="52" t="s">
        <v>91</v>
      </c>
      <c r="E49" s="381">
        <v>0</v>
      </c>
      <c r="F49" s="382">
        <v>0</v>
      </c>
      <c r="G49" s="382">
        <v>0</v>
      </c>
      <c r="H49" s="383">
        <v>0</v>
      </c>
      <c r="I49" s="165"/>
      <c r="J49" s="162"/>
      <c r="K49" s="163"/>
      <c r="L49" s="332"/>
      <c r="M49" s="52" t="s">
        <v>91</v>
      </c>
      <c r="N49" s="381">
        <v>0</v>
      </c>
      <c r="O49" s="382">
        <v>0</v>
      </c>
      <c r="P49" s="382">
        <v>0</v>
      </c>
      <c r="Q49" s="383">
        <v>0</v>
      </c>
      <c r="R49" s="165"/>
      <c r="S49" s="165"/>
    </row>
    <row r="50" spans="1:19" s="85" customFormat="1" ht="12.75">
      <c r="A50" s="1"/>
      <c r="B50" s="2"/>
      <c r="C50" s="298"/>
      <c r="D50" s="52" t="s">
        <v>26</v>
      </c>
      <c r="E50" s="17">
        <f>+E45</f>
        <v>50000000</v>
      </c>
      <c r="F50" s="18">
        <f>+F45</f>
        <v>50000000</v>
      </c>
      <c r="G50" s="18">
        <f>+G45</f>
        <v>70000000</v>
      </c>
      <c r="H50" s="35">
        <f>+H45</f>
        <v>70000000</v>
      </c>
      <c r="I50" s="5"/>
      <c r="J50" s="1"/>
      <c r="K50" s="2"/>
      <c r="L50" s="298"/>
      <c r="M50" s="52" t="s">
        <v>26</v>
      </c>
      <c r="N50" s="17">
        <f>+N45</f>
        <v>50000000</v>
      </c>
      <c r="O50" s="18">
        <f>+O45</f>
        <v>50000000</v>
      </c>
      <c r="P50" s="18">
        <f>+P45</f>
        <v>70000000</v>
      </c>
      <c r="Q50" s="35">
        <f>+Q45</f>
        <v>70000000</v>
      </c>
      <c r="R50" s="5"/>
      <c r="S50" s="5"/>
    </row>
    <row r="51" spans="1:19" s="85" customFormat="1" ht="12.75">
      <c r="A51" s="1"/>
      <c r="B51" s="2"/>
      <c r="C51" s="298"/>
      <c r="D51" s="50" t="s">
        <v>27</v>
      </c>
      <c r="E51" s="46">
        <f>+E49*E50</f>
        <v>0</v>
      </c>
      <c r="F51" s="47">
        <f>+F49*F50</f>
        <v>0</v>
      </c>
      <c r="G51" s="47">
        <f>+G49*G50</f>
        <v>0</v>
      </c>
      <c r="H51" s="48">
        <f>+H49*H50</f>
        <v>0</v>
      </c>
      <c r="I51" s="5"/>
      <c r="J51" s="1"/>
      <c r="K51" s="2"/>
      <c r="L51" s="298"/>
      <c r="M51" s="50" t="s">
        <v>27</v>
      </c>
      <c r="N51" s="46">
        <f>+N49*N50</f>
        <v>0</v>
      </c>
      <c r="O51" s="47">
        <f>+O49*O50</f>
        <v>0</v>
      </c>
      <c r="P51" s="47">
        <f>+P49*P50</f>
        <v>0</v>
      </c>
      <c r="Q51" s="48">
        <f>+Q49*Q50</f>
        <v>0</v>
      </c>
      <c r="R51" s="5"/>
      <c r="S51" s="5"/>
    </row>
    <row r="52" spans="1:19" s="85" customFormat="1" ht="12.75">
      <c r="A52" s="1"/>
      <c r="B52" s="2"/>
      <c r="C52" s="298"/>
      <c r="D52" s="52"/>
      <c r="E52" s="1"/>
      <c r="F52" s="2"/>
      <c r="G52" s="2"/>
      <c r="H52" s="4"/>
      <c r="I52" s="5"/>
      <c r="J52" s="1"/>
      <c r="K52" s="2"/>
      <c r="L52" s="298"/>
      <c r="M52" s="52"/>
      <c r="N52" s="1"/>
      <c r="O52" s="2"/>
      <c r="P52" s="2"/>
      <c r="Q52" s="4"/>
      <c r="R52" s="5"/>
      <c r="S52" s="5"/>
    </row>
    <row r="53" spans="1:19" s="85" customFormat="1" ht="12.75">
      <c r="A53" s="1"/>
      <c r="B53" s="31" t="s">
        <v>28</v>
      </c>
      <c r="C53" s="307" t="s">
        <v>98</v>
      </c>
      <c r="D53" s="32"/>
      <c r="E53" s="1"/>
      <c r="F53" s="2"/>
      <c r="G53" s="2"/>
      <c r="H53" s="4"/>
      <c r="I53" s="5"/>
      <c r="J53" s="1"/>
      <c r="K53" s="31" t="s">
        <v>28</v>
      </c>
      <c r="L53" s="307" t="s">
        <v>98</v>
      </c>
      <c r="M53" s="32"/>
      <c r="N53" s="1"/>
      <c r="O53" s="2"/>
      <c r="P53" s="2"/>
      <c r="Q53" s="4"/>
      <c r="R53" s="5"/>
      <c r="S53" s="5"/>
    </row>
    <row r="54" spans="1:19" s="85" customFormat="1" ht="12.75">
      <c r="A54" s="162"/>
      <c r="B54" s="163"/>
      <c r="C54" s="332"/>
      <c r="D54" s="52" t="s">
        <v>146</v>
      </c>
      <c r="E54" s="167">
        <v>0</v>
      </c>
      <c r="F54" s="168">
        <v>0</v>
      </c>
      <c r="G54" s="168">
        <v>0</v>
      </c>
      <c r="H54" s="169">
        <v>0</v>
      </c>
      <c r="I54" s="165"/>
      <c r="J54" s="162"/>
      <c r="K54" s="163"/>
      <c r="L54" s="332"/>
      <c r="M54" s="52" t="s">
        <v>146</v>
      </c>
      <c r="N54" s="167">
        <v>0</v>
      </c>
      <c r="O54" s="168">
        <v>0</v>
      </c>
      <c r="P54" s="168">
        <v>0</v>
      </c>
      <c r="Q54" s="169">
        <v>0</v>
      </c>
      <c r="R54" s="165"/>
      <c r="S54" s="165"/>
    </row>
    <row r="55" spans="1:19" s="85" customFormat="1" ht="12.75">
      <c r="A55" s="1"/>
      <c r="B55" s="2"/>
      <c r="C55" s="298"/>
      <c r="D55" s="52" t="s">
        <v>100</v>
      </c>
      <c r="E55" s="1"/>
      <c r="F55" s="2"/>
      <c r="G55" s="2"/>
      <c r="H55" s="4"/>
      <c r="I55" s="5"/>
      <c r="J55" s="1"/>
      <c r="K55" s="2"/>
      <c r="L55" s="298"/>
      <c r="M55" s="52" t="s">
        <v>100</v>
      </c>
      <c r="N55" s="1"/>
      <c r="O55" s="2"/>
      <c r="P55" s="2"/>
      <c r="Q55" s="4"/>
      <c r="R55" s="5"/>
      <c r="S55" s="5"/>
    </row>
    <row r="56" spans="1:19" s="85" customFormat="1" ht="12.75">
      <c r="A56" s="1"/>
      <c r="B56" s="2"/>
      <c r="C56" s="298"/>
      <c r="D56" s="50" t="s">
        <v>27</v>
      </c>
      <c r="E56" s="46">
        <f>+E54</f>
        <v>0</v>
      </c>
      <c r="F56" s="47">
        <f>+F54</f>
        <v>0</v>
      </c>
      <c r="G56" s="47">
        <f>+G54</f>
        <v>0</v>
      </c>
      <c r="H56" s="48">
        <f>+H54</f>
        <v>0</v>
      </c>
      <c r="I56" s="5"/>
      <c r="J56" s="1"/>
      <c r="K56" s="2"/>
      <c r="L56" s="298"/>
      <c r="M56" s="50" t="s">
        <v>27</v>
      </c>
      <c r="N56" s="46">
        <f>+N54</f>
        <v>0</v>
      </c>
      <c r="O56" s="47">
        <f>+O54</f>
        <v>0</v>
      </c>
      <c r="P56" s="47">
        <f>+P54</f>
        <v>0</v>
      </c>
      <c r="Q56" s="48">
        <f>+Q54</f>
        <v>0</v>
      </c>
      <c r="R56" s="5"/>
      <c r="S56" s="5"/>
    </row>
    <row r="57" spans="1:19" s="85" customFormat="1" ht="12.75">
      <c r="A57" s="1"/>
      <c r="B57" s="2"/>
      <c r="C57" s="298"/>
      <c r="D57" s="50"/>
      <c r="E57" s="46"/>
      <c r="F57" s="47"/>
      <c r="G57" s="47"/>
      <c r="H57" s="48"/>
      <c r="I57" s="5"/>
      <c r="J57" s="1"/>
      <c r="K57" s="2"/>
      <c r="L57" s="298"/>
      <c r="M57" s="50"/>
      <c r="N57" s="46"/>
      <c r="O57" s="47"/>
      <c r="P57" s="47"/>
      <c r="Q57" s="48"/>
      <c r="R57" s="5"/>
      <c r="S57" s="5"/>
    </row>
    <row r="58" spans="1:19" s="85" customFormat="1" ht="15.75">
      <c r="A58" s="53" t="s">
        <v>45</v>
      </c>
      <c r="B58" s="54"/>
      <c r="C58" s="333"/>
      <c r="D58" s="50"/>
      <c r="E58" s="68">
        <f>+E56+E51+E43</f>
        <v>0</v>
      </c>
      <c r="F58" s="69">
        <f>+F56+F51+F43</f>
        <v>0</v>
      </c>
      <c r="G58" s="69">
        <f>+G56+G51+G43</f>
        <v>0</v>
      </c>
      <c r="H58" s="70">
        <f>+H56+H51+H43</f>
        <v>0</v>
      </c>
      <c r="I58" s="5"/>
      <c r="J58" s="53" t="s">
        <v>45</v>
      </c>
      <c r="K58" s="54"/>
      <c r="L58" s="333"/>
      <c r="M58" s="50"/>
      <c r="N58" s="68">
        <f>+N56+N51+N43</f>
        <v>0</v>
      </c>
      <c r="O58" s="69">
        <f>+O56+O51+O43</f>
        <v>0</v>
      </c>
      <c r="P58" s="69">
        <f>+P56+P51+P43</f>
        <v>0</v>
      </c>
      <c r="Q58" s="70">
        <f>+Q56+Q51+Q43</f>
        <v>0</v>
      </c>
      <c r="R58" s="5"/>
      <c r="S58" s="5"/>
    </row>
    <row r="59" spans="1:19" s="85" customFormat="1" ht="12.75">
      <c r="A59" s="1"/>
      <c r="B59" s="2"/>
      <c r="C59" s="298"/>
      <c r="D59" s="52" t="s">
        <v>31</v>
      </c>
      <c r="E59" s="57">
        <f>+E50</f>
        <v>50000000</v>
      </c>
      <c r="F59" s="58">
        <f>+F50</f>
        <v>50000000</v>
      </c>
      <c r="G59" s="58">
        <f>+G50</f>
        <v>70000000</v>
      </c>
      <c r="H59" s="59">
        <f>+H50</f>
        <v>70000000</v>
      </c>
      <c r="I59" s="5"/>
      <c r="J59" s="1"/>
      <c r="K59" s="2"/>
      <c r="L59" s="298"/>
      <c r="M59" s="52" t="s">
        <v>31</v>
      </c>
      <c r="N59" s="57">
        <f>+N50</f>
        <v>50000000</v>
      </c>
      <c r="O59" s="58">
        <f>+O50</f>
        <v>50000000</v>
      </c>
      <c r="P59" s="58">
        <f>+P50</f>
        <v>70000000</v>
      </c>
      <c r="Q59" s="59">
        <f>+Q50</f>
        <v>70000000</v>
      </c>
      <c r="R59" s="5"/>
      <c r="S59" s="5"/>
    </row>
    <row r="60" spans="1:19" s="85" customFormat="1" ht="12.75">
      <c r="A60" s="1"/>
      <c r="B60" s="2"/>
      <c r="C60" s="298"/>
      <c r="D60" s="52" t="s">
        <v>30</v>
      </c>
      <c r="E60" s="378">
        <f>+E58/E59</f>
        <v>0</v>
      </c>
      <c r="F60" s="379">
        <f>+F58/F59</f>
        <v>0</v>
      </c>
      <c r="G60" s="379">
        <f>+G58/G59</f>
        <v>0</v>
      </c>
      <c r="H60" s="380">
        <f>+H58/H59</f>
        <v>0</v>
      </c>
      <c r="I60" s="5"/>
      <c r="J60" s="1"/>
      <c r="K60" s="2"/>
      <c r="L60" s="298"/>
      <c r="M60" s="52" t="s">
        <v>30</v>
      </c>
      <c r="N60" s="378">
        <f>+N58/N59</f>
        <v>0</v>
      </c>
      <c r="O60" s="379">
        <f>+O58/O59</f>
        <v>0</v>
      </c>
      <c r="P60" s="379">
        <f>+P58/P59</f>
        <v>0</v>
      </c>
      <c r="Q60" s="380">
        <f>+Q58/Q59</f>
        <v>0</v>
      </c>
      <c r="R60" s="5"/>
      <c r="S60" s="5"/>
    </row>
    <row r="61" spans="1:19" s="85" customFormat="1" ht="12.75">
      <c r="A61" s="1"/>
      <c r="B61" s="2"/>
      <c r="C61" s="298"/>
      <c r="D61" s="52"/>
      <c r="E61" s="1"/>
      <c r="F61" s="2"/>
      <c r="G61" s="2"/>
      <c r="H61" s="4"/>
      <c r="I61" s="5"/>
      <c r="J61" s="1"/>
      <c r="K61" s="2"/>
      <c r="L61" s="298"/>
      <c r="M61" s="52"/>
      <c r="N61" s="1"/>
      <c r="O61" s="2"/>
      <c r="P61" s="2"/>
      <c r="Q61" s="4"/>
      <c r="R61" s="5"/>
      <c r="S61" s="5"/>
    </row>
    <row r="62" spans="1:19" s="85" customFormat="1" ht="15.75">
      <c r="A62" s="14" t="s">
        <v>32</v>
      </c>
      <c r="B62" s="12" t="s">
        <v>33</v>
      </c>
      <c r="C62" s="307"/>
      <c r="D62" s="32"/>
      <c r="E62" s="1"/>
      <c r="F62" s="2"/>
      <c r="G62" s="2"/>
      <c r="H62" s="4"/>
      <c r="I62" s="5"/>
      <c r="J62" s="14" t="s">
        <v>32</v>
      </c>
      <c r="K62" s="12" t="s">
        <v>33</v>
      </c>
      <c r="L62" s="307"/>
      <c r="M62" s="32"/>
      <c r="N62" s="1"/>
      <c r="O62" s="2"/>
      <c r="P62" s="2"/>
      <c r="Q62" s="4"/>
      <c r="R62" s="5"/>
      <c r="S62" s="5"/>
    </row>
    <row r="63" spans="1:19" s="85" customFormat="1" ht="12.75">
      <c r="A63" s="162"/>
      <c r="B63" s="163"/>
      <c r="C63" s="332"/>
      <c r="D63" s="52" t="s">
        <v>91</v>
      </c>
      <c r="E63" s="381">
        <v>0</v>
      </c>
      <c r="F63" s="382">
        <v>0</v>
      </c>
      <c r="G63" s="382">
        <v>0</v>
      </c>
      <c r="H63" s="383">
        <v>0</v>
      </c>
      <c r="I63" s="165"/>
      <c r="J63" s="162"/>
      <c r="K63" s="163"/>
      <c r="L63" s="332"/>
      <c r="M63" s="52" t="s">
        <v>91</v>
      </c>
      <c r="N63" s="381">
        <v>0</v>
      </c>
      <c r="O63" s="382">
        <v>0</v>
      </c>
      <c r="P63" s="382">
        <v>0</v>
      </c>
      <c r="Q63" s="383">
        <v>0</v>
      </c>
      <c r="R63" s="165"/>
      <c r="S63" s="165"/>
    </row>
    <row r="64" spans="1:19" s="85" customFormat="1" ht="12.75">
      <c r="A64" s="1"/>
      <c r="B64" s="2"/>
      <c r="C64" s="298"/>
      <c r="D64" s="52" t="s">
        <v>26</v>
      </c>
      <c r="E64" s="17">
        <f>+E59</f>
        <v>50000000</v>
      </c>
      <c r="F64" s="18">
        <f>+F59</f>
        <v>50000000</v>
      </c>
      <c r="G64" s="18">
        <f>+G59</f>
        <v>70000000</v>
      </c>
      <c r="H64" s="35">
        <f>+H59</f>
        <v>70000000</v>
      </c>
      <c r="I64" s="5"/>
      <c r="J64" s="1"/>
      <c r="K64" s="2"/>
      <c r="L64" s="298"/>
      <c r="M64" s="52" t="s">
        <v>26</v>
      </c>
      <c r="N64" s="17">
        <f>+N59</f>
        <v>50000000</v>
      </c>
      <c r="O64" s="18">
        <f>+O59</f>
        <v>50000000</v>
      </c>
      <c r="P64" s="18">
        <f>+P59</f>
        <v>70000000</v>
      </c>
      <c r="Q64" s="35">
        <f>+Q59</f>
        <v>70000000</v>
      </c>
      <c r="R64" s="5"/>
      <c r="S64" s="5"/>
    </row>
    <row r="65" spans="1:19" s="85" customFormat="1" ht="12.75">
      <c r="A65" s="1"/>
      <c r="B65" s="2"/>
      <c r="C65" s="298"/>
      <c r="D65" s="50" t="s">
        <v>27</v>
      </c>
      <c r="E65" s="46">
        <f>+E63*E64</f>
        <v>0</v>
      </c>
      <c r="F65" s="47">
        <f>+F63*F64</f>
        <v>0</v>
      </c>
      <c r="G65" s="47">
        <f>+G63*G64</f>
        <v>0</v>
      </c>
      <c r="H65" s="48">
        <f>+H63*H64</f>
        <v>0</v>
      </c>
      <c r="I65" s="5"/>
      <c r="J65" s="1"/>
      <c r="K65" s="2"/>
      <c r="L65" s="298"/>
      <c r="M65" s="50" t="s">
        <v>27</v>
      </c>
      <c r="N65" s="46">
        <f>+N63*N64</f>
        <v>0</v>
      </c>
      <c r="O65" s="47">
        <f>+O63*O64</f>
        <v>0</v>
      </c>
      <c r="P65" s="47">
        <f>+P63*P64</f>
        <v>0</v>
      </c>
      <c r="Q65" s="48">
        <f>+Q63*Q64</f>
        <v>0</v>
      </c>
      <c r="R65" s="5"/>
      <c r="S65" s="5"/>
    </row>
    <row r="66" spans="1:19" s="85" customFormat="1" ht="12.75">
      <c r="A66" s="1"/>
      <c r="B66" s="2"/>
      <c r="C66" s="298"/>
      <c r="D66" s="52"/>
      <c r="E66" s="1"/>
      <c r="F66" s="2"/>
      <c r="G66" s="2"/>
      <c r="H66" s="4"/>
      <c r="I66" s="5"/>
      <c r="J66" s="1"/>
      <c r="K66" s="2"/>
      <c r="L66" s="298"/>
      <c r="M66" s="52"/>
      <c r="N66" s="1"/>
      <c r="O66" s="2"/>
      <c r="P66" s="2"/>
      <c r="Q66" s="4"/>
      <c r="R66" s="5"/>
      <c r="S66" s="5"/>
    </row>
    <row r="67" spans="1:19" s="85" customFormat="1" ht="15.75">
      <c r="A67" s="14" t="s">
        <v>34</v>
      </c>
      <c r="B67" s="12" t="s">
        <v>35</v>
      </c>
      <c r="C67" s="307"/>
      <c r="D67" s="32"/>
      <c r="E67" s="1"/>
      <c r="F67" s="2"/>
      <c r="G67" s="2"/>
      <c r="H67" s="4"/>
      <c r="I67" s="5"/>
      <c r="J67" s="14" t="s">
        <v>34</v>
      </c>
      <c r="K67" s="12" t="s">
        <v>35</v>
      </c>
      <c r="L67" s="307"/>
      <c r="M67" s="32"/>
      <c r="N67" s="1"/>
      <c r="O67" s="2"/>
      <c r="P67" s="2"/>
      <c r="Q67" s="4"/>
      <c r="R67" s="5"/>
      <c r="S67" s="5"/>
    </row>
    <row r="68" spans="1:19" s="85" customFormat="1" ht="12.75">
      <c r="A68" s="1"/>
      <c r="B68" s="31" t="s">
        <v>36</v>
      </c>
      <c r="C68" s="307" t="s">
        <v>37</v>
      </c>
      <c r="D68" s="32"/>
      <c r="E68" s="64"/>
      <c r="F68" s="65"/>
      <c r="G68" s="65"/>
      <c r="H68" s="66"/>
      <c r="I68" s="5"/>
      <c r="J68" s="1"/>
      <c r="K68" s="31" t="s">
        <v>36</v>
      </c>
      <c r="L68" s="307" t="s">
        <v>37</v>
      </c>
      <c r="M68" s="32"/>
      <c r="N68" s="64"/>
      <c r="O68" s="65"/>
      <c r="P68" s="65"/>
      <c r="Q68" s="66"/>
      <c r="R68" s="5"/>
      <c r="S68" s="5"/>
    </row>
    <row r="69" spans="1:19" s="85" customFormat="1" ht="12.75">
      <c r="A69" s="162"/>
      <c r="B69" s="163"/>
      <c r="C69" s="332"/>
      <c r="D69" s="52" t="s">
        <v>91</v>
      </c>
      <c r="E69" s="381">
        <v>0</v>
      </c>
      <c r="F69" s="382">
        <v>0</v>
      </c>
      <c r="G69" s="382">
        <v>0</v>
      </c>
      <c r="H69" s="383">
        <v>0</v>
      </c>
      <c r="I69" s="165"/>
      <c r="J69" s="162"/>
      <c r="K69" s="163"/>
      <c r="L69" s="332"/>
      <c r="M69" s="52" t="s">
        <v>91</v>
      </c>
      <c r="N69" s="381">
        <v>0</v>
      </c>
      <c r="O69" s="382">
        <v>0</v>
      </c>
      <c r="P69" s="382">
        <v>0</v>
      </c>
      <c r="Q69" s="383">
        <v>0</v>
      </c>
      <c r="R69" s="165"/>
      <c r="S69" s="165"/>
    </row>
    <row r="70" spans="1:19" s="85" customFormat="1" ht="12.75">
      <c r="A70" s="1"/>
      <c r="B70" s="2"/>
      <c r="C70" s="298"/>
      <c r="D70" s="52" t="s">
        <v>26</v>
      </c>
      <c r="E70" s="17">
        <f>+E64</f>
        <v>50000000</v>
      </c>
      <c r="F70" s="18">
        <f>+F64</f>
        <v>50000000</v>
      </c>
      <c r="G70" s="18">
        <f>+G64</f>
        <v>70000000</v>
      </c>
      <c r="H70" s="35">
        <f>+H64</f>
        <v>70000000</v>
      </c>
      <c r="I70" s="5"/>
      <c r="J70" s="1"/>
      <c r="K70" s="2"/>
      <c r="L70" s="298"/>
      <c r="M70" s="52" t="s">
        <v>26</v>
      </c>
      <c r="N70" s="17">
        <f>+N64</f>
        <v>50000000</v>
      </c>
      <c r="O70" s="18">
        <f>+O64</f>
        <v>50000000</v>
      </c>
      <c r="P70" s="18">
        <f>+P64</f>
        <v>70000000</v>
      </c>
      <c r="Q70" s="35">
        <f>+Q64</f>
        <v>70000000</v>
      </c>
      <c r="R70" s="5"/>
      <c r="S70" s="5"/>
    </row>
    <row r="71" spans="1:19" s="85" customFormat="1" ht="12.75">
      <c r="A71" s="1"/>
      <c r="B71" s="2"/>
      <c r="C71" s="298"/>
      <c r="D71" s="50" t="s">
        <v>27</v>
      </c>
      <c r="E71" s="46">
        <f>+E69*E70</f>
        <v>0</v>
      </c>
      <c r="F71" s="47">
        <f>+F69*F70</f>
        <v>0</v>
      </c>
      <c r="G71" s="47">
        <f>+G69*G70</f>
        <v>0</v>
      </c>
      <c r="H71" s="48">
        <f>+H69*H70</f>
        <v>0</v>
      </c>
      <c r="I71" s="5"/>
      <c r="J71" s="1"/>
      <c r="K71" s="2"/>
      <c r="L71" s="298"/>
      <c r="M71" s="50" t="s">
        <v>27</v>
      </c>
      <c r="N71" s="46">
        <f>+N69*N70</f>
        <v>0</v>
      </c>
      <c r="O71" s="47">
        <f>+O69*O70</f>
        <v>0</v>
      </c>
      <c r="P71" s="47">
        <f>+P69*P70</f>
        <v>0</v>
      </c>
      <c r="Q71" s="48">
        <f>+Q69*Q70</f>
        <v>0</v>
      </c>
      <c r="R71" s="5"/>
      <c r="S71" s="5"/>
    </row>
    <row r="72" spans="1:19" s="85" customFormat="1" ht="12.75">
      <c r="A72" s="1"/>
      <c r="B72" s="172" t="s">
        <v>101</v>
      </c>
      <c r="C72" s="307" t="s">
        <v>102</v>
      </c>
      <c r="D72" s="32"/>
      <c r="E72" s="1"/>
      <c r="F72" s="2"/>
      <c r="G72" s="2"/>
      <c r="H72" s="4"/>
      <c r="I72" s="5"/>
      <c r="J72" s="1"/>
      <c r="K72" s="172" t="s">
        <v>101</v>
      </c>
      <c r="L72" s="307" t="s">
        <v>102</v>
      </c>
      <c r="M72" s="32"/>
      <c r="N72" s="1"/>
      <c r="O72" s="2"/>
      <c r="P72" s="2"/>
      <c r="Q72" s="4"/>
      <c r="R72" s="5"/>
      <c r="S72" s="5"/>
    </row>
    <row r="73" spans="1:19" s="85" customFormat="1" ht="12.75">
      <c r="A73" s="1"/>
      <c r="B73" s="2"/>
      <c r="C73" s="298"/>
      <c r="D73" s="52"/>
      <c r="E73" s="1"/>
      <c r="F73" s="2"/>
      <c r="G73" s="2"/>
      <c r="H73" s="4"/>
      <c r="I73" s="5"/>
      <c r="J73" s="1"/>
      <c r="K73" s="2"/>
      <c r="L73" s="298"/>
      <c r="M73" s="52"/>
      <c r="N73" s="1"/>
      <c r="O73" s="2"/>
      <c r="P73" s="2"/>
      <c r="Q73" s="4"/>
      <c r="R73" s="5"/>
      <c r="S73" s="5"/>
    </row>
    <row r="74" spans="1:19" s="85" customFormat="1" ht="12.75">
      <c r="A74" s="1"/>
      <c r="B74" s="2"/>
      <c r="C74" s="298" t="s">
        <v>103</v>
      </c>
      <c r="D74" s="52"/>
      <c r="E74" s="1"/>
      <c r="F74" s="2"/>
      <c r="G74" s="2"/>
      <c r="H74" s="4"/>
      <c r="I74" s="5"/>
      <c r="J74" s="1"/>
      <c r="K74" s="2"/>
      <c r="L74" s="298" t="s">
        <v>103</v>
      </c>
      <c r="M74" s="52"/>
      <c r="N74" s="1"/>
      <c r="O74" s="2"/>
      <c r="P74" s="2"/>
      <c r="Q74" s="4"/>
      <c r="R74" s="5"/>
      <c r="S74" s="5"/>
    </row>
    <row r="75" spans="1:19" s="85" customFormat="1" ht="12.75">
      <c r="A75" s="1"/>
      <c r="B75" s="2"/>
      <c r="C75" s="298"/>
      <c r="D75" s="52" t="s">
        <v>31</v>
      </c>
      <c r="E75" s="17">
        <f>+E70</f>
        <v>50000000</v>
      </c>
      <c r="F75" s="18">
        <f>+F70</f>
        <v>50000000</v>
      </c>
      <c r="G75" s="18">
        <f>+G70</f>
        <v>70000000</v>
      </c>
      <c r="H75" s="35">
        <f>+H70</f>
        <v>70000000</v>
      </c>
      <c r="I75" s="5"/>
      <c r="J75" s="1"/>
      <c r="K75" s="2"/>
      <c r="L75" s="298"/>
      <c r="M75" s="52" t="s">
        <v>31</v>
      </c>
      <c r="N75" s="17">
        <f>+N70</f>
        <v>50000000</v>
      </c>
      <c r="O75" s="18">
        <f>+O70</f>
        <v>50000000</v>
      </c>
      <c r="P75" s="18">
        <f>+P70</f>
        <v>70000000</v>
      </c>
      <c r="Q75" s="35">
        <f>+Q70</f>
        <v>70000000</v>
      </c>
      <c r="R75" s="5"/>
      <c r="S75" s="5"/>
    </row>
    <row r="76" spans="1:19" s="85" customFormat="1" ht="12.75">
      <c r="A76" s="1"/>
      <c r="B76" s="2"/>
      <c r="C76" s="298"/>
      <c r="D76" s="52" t="s">
        <v>104</v>
      </c>
      <c r="E76" s="17">
        <f>+E28</f>
        <v>0</v>
      </c>
      <c r="F76" s="18">
        <f>+F28</f>
        <v>0</v>
      </c>
      <c r="G76" s="18">
        <f>+G28</f>
        <v>0</v>
      </c>
      <c r="H76" s="35">
        <f>+H28</f>
        <v>0</v>
      </c>
      <c r="I76" s="5"/>
      <c r="J76" s="1"/>
      <c r="K76" s="2"/>
      <c r="L76" s="298"/>
      <c r="M76" s="52" t="s">
        <v>104</v>
      </c>
      <c r="N76" s="17">
        <f>+N28</f>
        <v>0</v>
      </c>
      <c r="O76" s="18">
        <f>+O28</f>
        <v>0</v>
      </c>
      <c r="P76" s="18">
        <f>+P28</f>
        <v>0</v>
      </c>
      <c r="Q76" s="35">
        <f>+Q28</f>
        <v>0</v>
      </c>
      <c r="R76" s="5"/>
      <c r="S76" s="5"/>
    </row>
    <row r="77" spans="1:19" s="85" customFormat="1" ht="12.75">
      <c r="A77" s="1"/>
      <c r="B77" s="2"/>
      <c r="C77" s="298"/>
      <c r="D77" s="52" t="s">
        <v>105</v>
      </c>
      <c r="E77" s="334">
        <v>0.329</v>
      </c>
      <c r="F77" s="335">
        <v>0.329</v>
      </c>
      <c r="G77" s="335">
        <v>0.329</v>
      </c>
      <c r="H77" s="336">
        <v>0.329</v>
      </c>
      <c r="I77" s="5"/>
      <c r="J77" s="1"/>
      <c r="K77" s="2"/>
      <c r="L77" s="298"/>
      <c r="M77" s="52" t="s">
        <v>105</v>
      </c>
      <c r="N77" s="334">
        <v>0.329</v>
      </c>
      <c r="O77" s="335">
        <v>0.329</v>
      </c>
      <c r="P77" s="335">
        <v>0.329</v>
      </c>
      <c r="Q77" s="336">
        <v>0.329</v>
      </c>
      <c r="R77" s="5"/>
      <c r="S77" s="5"/>
    </row>
    <row r="78" spans="1:19" s="85" customFormat="1" ht="12.75">
      <c r="A78" s="1"/>
      <c r="B78" s="2"/>
      <c r="C78" s="298"/>
      <c r="D78" s="173" t="s">
        <v>147</v>
      </c>
      <c r="E78" s="17">
        <f>+E75*E77</f>
        <v>16450000</v>
      </c>
      <c r="F78" s="18">
        <f>+F75*F77</f>
        <v>16450000</v>
      </c>
      <c r="G78" s="18">
        <f>+G75*G77</f>
        <v>23030000</v>
      </c>
      <c r="H78" s="35">
        <f>+H75*H77</f>
        <v>23030000</v>
      </c>
      <c r="I78" s="5"/>
      <c r="J78" s="1"/>
      <c r="K78" s="2"/>
      <c r="L78" s="298"/>
      <c r="M78" s="173" t="s">
        <v>147</v>
      </c>
      <c r="N78" s="17">
        <f>+N75*N77</f>
        <v>16450000</v>
      </c>
      <c r="O78" s="18">
        <f>+O75*O77</f>
        <v>16450000</v>
      </c>
      <c r="P78" s="18">
        <f>+P75*P77</f>
        <v>23030000</v>
      </c>
      <c r="Q78" s="35">
        <f>+Q75*Q77</f>
        <v>23030000</v>
      </c>
      <c r="R78" s="5"/>
      <c r="S78" s="5"/>
    </row>
    <row r="79" spans="1:19" s="85" customFormat="1" ht="12.75">
      <c r="A79" s="1"/>
      <c r="B79" s="2"/>
      <c r="C79" s="298" t="s">
        <v>107</v>
      </c>
      <c r="D79" s="174"/>
      <c r="E79" s="17"/>
      <c r="F79" s="18"/>
      <c r="G79" s="18"/>
      <c r="H79" s="35"/>
      <c r="I79" s="5"/>
      <c r="J79" s="1"/>
      <c r="K79" s="2"/>
      <c r="L79" s="298" t="s">
        <v>107</v>
      </c>
      <c r="M79" s="174"/>
      <c r="N79" s="17"/>
      <c r="O79" s="18"/>
      <c r="P79" s="18"/>
      <c r="Q79" s="35"/>
      <c r="R79" s="5"/>
      <c r="S79" s="5"/>
    </row>
    <row r="80" spans="1:19" s="85" customFormat="1" ht="12.75">
      <c r="A80" s="1"/>
      <c r="B80" s="2"/>
      <c r="C80" s="298"/>
      <c r="D80" s="173" t="s">
        <v>148</v>
      </c>
      <c r="E80" s="381">
        <v>0</v>
      </c>
      <c r="F80" s="382">
        <v>0</v>
      </c>
      <c r="G80" s="382">
        <v>0</v>
      </c>
      <c r="H80" s="383">
        <v>0</v>
      </c>
      <c r="I80" s="5"/>
      <c r="J80" s="1"/>
      <c r="K80" s="2"/>
      <c r="L80" s="298"/>
      <c r="M80" s="173" t="s">
        <v>148</v>
      </c>
      <c r="N80" s="381">
        <v>0</v>
      </c>
      <c r="O80" s="382">
        <v>0</v>
      </c>
      <c r="P80" s="382">
        <v>0</v>
      </c>
      <c r="Q80" s="383">
        <v>0</v>
      </c>
      <c r="R80" s="5"/>
      <c r="S80" s="5"/>
    </row>
    <row r="81" spans="1:19" s="85" customFormat="1" ht="12.75">
      <c r="A81" s="1"/>
      <c r="B81" s="2"/>
      <c r="C81" s="298"/>
      <c r="D81" s="52" t="s">
        <v>149</v>
      </c>
      <c r="E81" s="381">
        <v>0</v>
      </c>
      <c r="F81" s="382">
        <v>0</v>
      </c>
      <c r="G81" s="382">
        <v>0</v>
      </c>
      <c r="H81" s="383">
        <v>0</v>
      </c>
      <c r="I81" s="5"/>
      <c r="J81" s="1"/>
      <c r="K81" s="2"/>
      <c r="L81" s="298"/>
      <c r="M81" s="52" t="s">
        <v>149</v>
      </c>
      <c r="N81" s="381">
        <v>0</v>
      </c>
      <c r="O81" s="382">
        <v>0</v>
      </c>
      <c r="P81" s="382">
        <v>0</v>
      </c>
      <c r="Q81" s="383">
        <v>0</v>
      </c>
      <c r="R81" s="5"/>
      <c r="S81" s="5"/>
    </row>
    <row r="82" spans="1:19" s="85" customFormat="1" ht="12.75">
      <c r="A82" s="1"/>
      <c r="B82" s="2"/>
      <c r="C82" s="298"/>
      <c r="D82" s="50" t="s">
        <v>150</v>
      </c>
      <c r="E82" s="175">
        <f>+E80*E81</f>
        <v>0</v>
      </c>
      <c r="F82" s="176">
        <f>+F80*F81</f>
        <v>0</v>
      </c>
      <c r="G82" s="176">
        <f>+G80*G81</f>
        <v>0</v>
      </c>
      <c r="H82" s="177">
        <f>+H80*H81</f>
        <v>0</v>
      </c>
      <c r="I82" s="5"/>
      <c r="J82" s="1"/>
      <c r="K82" s="2"/>
      <c r="L82" s="298"/>
      <c r="M82" s="50" t="s">
        <v>150</v>
      </c>
      <c r="N82" s="175">
        <f>+N80*N81</f>
        <v>0</v>
      </c>
      <c r="O82" s="176">
        <f>+O80*O81</f>
        <v>0</v>
      </c>
      <c r="P82" s="176">
        <f>+P80*P81</f>
        <v>0</v>
      </c>
      <c r="Q82" s="177">
        <f>+Q80*Q81</f>
        <v>0</v>
      </c>
      <c r="R82" s="5"/>
      <c r="S82" s="5"/>
    </row>
    <row r="83" spans="1:19" s="85" customFormat="1" ht="12.75">
      <c r="A83" s="1"/>
      <c r="B83" s="2"/>
      <c r="C83" s="298"/>
      <c r="D83" s="52"/>
      <c r="E83" s="1"/>
      <c r="F83" s="2"/>
      <c r="G83" s="2"/>
      <c r="H83" s="4"/>
      <c r="I83" s="5"/>
      <c r="J83" s="1"/>
      <c r="K83" s="2"/>
      <c r="L83" s="298"/>
      <c r="M83" s="52"/>
      <c r="N83" s="1"/>
      <c r="O83" s="2"/>
      <c r="P83" s="2"/>
      <c r="Q83" s="4"/>
      <c r="R83" s="5"/>
      <c r="S83" s="5"/>
    </row>
    <row r="84" spans="1:19" s="85" customFormat="1" ht="12.75">
      <c r="A84" s="1"/>
      <c r="B84" s="172" t="s">
        <v>111</v>
      </c>
      <c r="C84" s="307" t="s">
        <v>112</v>
      </c>
      <c r="D84" s="32"/>
      <c r="E84" s="64"/>
      <c r="F84" s="65"/>
      <c r="G84" s="65"/>
      <c r="H84" s="66"/>
      <c r="I84" s="5"/>
      <c r="J84" s="1"/>
      <c r="K84" s="172" t="s">
        <v>111</v>
      </c>
      <c r="L84" s="307" t="s">
        <v>112</v>
      </c>
      <c r="M84" s="32"/>
      <c r="N84" s="64"/>
      <c r="O84" s="65"/>
      <c r="P84" s="65"/>
      <c r="Q84" s="66"/>
      <c r="R84" s="5"/>
      <c r="S84" s="5"/>
    </row>
    <row r="85" spans="1:19" s="85" customFormat="1" ht="12.75">
      <c r="A85" s="1"/>
      <c r="B85" s="2"/>
      <c r="C85" s="298"/>
      <c r="D85" s="50" t="s">
        <v>27</v>
      </c>
      <c r="E85" s="178">
        <v>0</v>
      </c>
      <c r="F85" s="179">
        <v>0</v>
      </c>
      <c r="G85" s="179">
        <v>0</v>
      </c>
      <c r="H85" s="180">
        <v>0</v>
      </c>
      <c r="I85" s="5"/>
      <c r="J85" s="1"/>
      <c r="K85" s="2"/>
      <c r="L85" s="298"/>
      <c r="M85" s="50" t="s">
        <v>27</v>
      </c>
      <c r="N85" s="178">
        <v>0</v>
      </c>
      <c r="O85" s="179">
        <v>0</v>
      </c>
      <c r="P85" s="179">
        <v>0</v>
      </c>
      <c r="Q85" s="180">
        <v>0</v>
      </c>
      <c r="R85" s="5"/>
      <c r="S85" s="5"/>
    </row>
    <row r="86" spans="1:19" s="85" customFormat="1" ht="15.75">
      <c r="A86" s="14" t="s">
        <v>38</v>
      </c>
      <c r="B86" s="12" t="s">
        <v>39</v>
      </c>
      <c r="C86" s="307"/>
      <c r="D86" s="32"/>
      <c r="E86" s="1"/>
      <c r="F86" s="2"/>
      <c r="G86" s="2"/>
      <c r="H86" s="4"/>
      <c r="I86" s="5"/>
      <c r="J86" s="14" t="s">
        <v>38</v>
      </c>
      <c r="K86" s="12" t="s">
        <v>39</v>
      </c>
      <c r="L86" s="307"/>
      <c r="M86" s="32"/>
      <c r="N86" s="1"/>
      <c r="O86" s="2"/>
      <c r="P86" s="2"/>
      <c r="Q86" s="4"/>
      <c r="R86" s="5"/>
      <c r="S86" s="5"/>
    </row>
    <row r="87" spans="1:19" s="85" customFormat="1" ht="12.75">
      <c r="A87" s="162"/>
      <c r="B87" s="163"/>
      <c r="C87" s="337"/>
      <c r="D87" s="52" t="s">
        <v>25</v>
      </c>
      <c r="E87" s="381">
        <v>0</v>
      </c>
      <c r="F87" s="382">
        <v>0</v>
      </c>
      <c r="G87" s="382">
        <v>0</v>
      </c>
      <c r="H87" s="383">
        <v>0</v>
      </c>
      <c r="I87" s="165"/>
      <c r="J87" s="162"/>
      <c r="K87" s="163"/>
      <c r="L87" s="337"/>
      <c r="M87" s="52" t="s">
        <v>25</v>
      </c>
      <c r="N87" s="381">
        <v>0</v>
      </c>
      <c r="O87" s="382">
        <v>0</v>
      </c>
      <c r="P87" s="382">
        <v>0</v>
      </c>
      <c r="Q87" s="383">
        <v>0</v>
      </c>
      <c r="R87" s="165"/>
      <c r="S87" s="165"/>
    </row>
    <row r="88" spans="1:19" s="85" customFormat="1" ht="12.75">
      <c r="A88" s="1"/>
      <c r="B88" s="2"/>
      <c r="C88" s="298"/>
      <c r="D88" s="52" t="s">
        <v>26</v>
      </c>
      <c r="E88" s="17">
        <f>+E70</f>
        <v>50000000</v>
      </c>
      <c r="F88" s="18">
        <f>+F70</f>
        <v>50000000</v>
      </c>
      <c r="G88" s="18">
        <f>+G70</f>
        <v>70000000</v>
      </c>
      <c r="H88" s="35">
        <f>+H70</f>
        <v>70000000</v>
      </c>
      <c r="I88" s="5"/>
      <c r="J88" s="1"/>
      <c r="K88" s="2"/>
      <c r="L88" s="298"/>
      <c r="M88" s="52" t="s">
        <v>26</v>
      </c>
      <c r="N88" s="17">
        <f>+N70</f>
        <v>50000000</v>
      </c>
      <c r="O88" s="18">
        <f>+O70</f>
        <v>50000000</v>
      </c>
      <c r="P88" s="18">
        <f>+P70</f>
        <v>70000000</v>
      </c>
      <c r="Q88" s="35">
        <f>+Q70</f>
        <v>70000000</v>
      </c>
      <c r="R88" s="5"/>
      <c r="S88" s="5"/>
    </row>
    <row r="89" spans="1:19" s="85" customFormat="1" ht="12.75">
      <c r="A89" s="1"/>
      <c r="B89" s="2"/>
      <c r="C89" s="298"/>
      <c r="D89" s="50" t="s">
        <v>27</v>
      </c>
      <c r="E89" s="46">
        <f>+E87*E88</f>
        <v>0</v>
      </c>
      <c r="F89" s="47">
        <f>+F87*F88</f>
        <v>0</v>
      </c>
      <c r="G89" s="47">
        <f>+G87*G88</f>
        <v>0</v>
      </c>
      <c r="H89" s="48">
        <f>+H87*H88</f>
        <v>0</v>
      </c>
      <c r="I89" s="5"/>
      <c r="J89" s="1"/>
      <c r="K89" s="2"/>
      <c r="L89" s="298"/>
      <c r="M89" s="50" t="s">
        <v>27</v>
      </c>
      <c r="N89" s="46">
        <f>+N87*N88</f>
        <v>0</v>
      </c>
      <c r="O89" s="47">
        <f>+O87*O88</f>
        <v>0</v>
      </c>
      <c r="P89" s="47">
        <f>+P87*P88</f>
        <v>0</v>
      </c>
      <c r="Q89" s="48">
        <f>+Q87*Q88</f>
        <v>0</v>
      </c>
      <c r="R89" s="5"/>
      <c r="S89" s="5"/>
    </row>
    <row r="90" spans="1:19" s="85" customFormat="1" ht="12.75">
      <c r="A90" s="1"/>
      <c r="B90" s="2"/>
      <c r="C90" s="298"/>
      <c r="D90" s="50"/>
      <c r="E90" s="46"/>
      <c r="F90" s="47"/>
      <c r="G90" s="47"/>
      <c r="H90" s="48"/>
      <c r="I90" s="5"/>
      <c r="J90" s="1"/>
      <c r="K90" s="2"/>
      <c r="L90" s="298"/>
      <c r="M90" s="50"/>
      <c r="N90" s="46"/>
      <c r="O90" s="47"/>
      <c r="P90" s="47"/>
      <c r="Q90" s="48"/>
      <c r="R90" s="5"/>
      <c r="S90" s="5"/>
    </row>
    <row r="91" spans="1:19" s="85" customFormat="1" ht="12.75">
      <c r="A91" s="1"/>
      <c r="B91" s="2"/>
      <c r="C91" s="298"/>
      <c r="D91" s="52"/>
      <c r="E91" s="1"/>
      <c r="F91" s="2"/>
      <c r="G91" s="2"/>
      <c r="H91" s="4"/>
      <c r="I91" s="5"/>
      <c r="J91" s="1"/>
      <c r="K91" s="2"/>
      <c r="L91" s="298"/>
      <c r="M91" s="52"/>
      <c r="N91" s="1"/>
      <c r="O91" s="2"/>
      <c r="P91" s="2"/>
      <c r="Q91" s="4"/>
      <c r="R91" s="5"/>
      <c r="S91" s="5"/>
    </row>
    <row r="92" spans="1:19" s="85" customFormat="1" ht="15.75">
      <c r="A92" s="14" t="s">
        <v>114</v>
      </c>
      <c r="B92" s="12"/>
      <c r="C92" s="307"/>
      <c r="D92" s="32"/>
      <c r="E92" s="1"/>
      <c r="F92" s="2"/>
      <c r="G92" s="2"/>
      <c r="H92" s="4"/>
      <c r="I92" s="5"/>
      <c r="J92" s="14" t="s">
        <v>114</v>
      </c>
      <c r="K92" s="12"/>
      <c r="L92" s="307"/>
      <c r="M92" s="32"/>
      <c r="N92" s="1"/>
      <c r="O92" s="2"/>
      <c r="P92" s="2"/>
      <c r="Q92" s="4"/>
      <c r="R92" s="5"/>
      <c r="S92" s="5"/>
    </row>
    <row r="93" spans="1:19" s="85" customFormat="1" ht="12.75">
      <c r="A93" s="1"/>
      <c r="B93" s="2"/>
      <c r="C93" s="298"/>
      <c r="D93" s="50" t="s">
        <v>27</v>
      </c>
      <c r="E93" s="46">
        <f>+E58+E65+E71+E85+E89+E82</f>
        <v>0</v>
      </c>
      <c r="F93" s="47">
        <f>+F58+F65+F71+F85+F89+F82</f>
        <v>0</v>
      </c>
      <c r="G93" s="47">
        <f>+G58+G65+G71+G85+G89+G82</f>
        <v>0</v>
      </c>
      <c r="H93" s="48">
        <f>+H58+H65+H71+H85+H89+H82</f>
        <v>0</v>
      </c>
      <c r="I93" s="5"/>
      <c r="J93" s="1"/>
      <c r="K93" s="2"/>
      <c r="L93" s="298"/>
      <c r="M93" s="50" t="s">
        <v>27</v>
      </c>
      <c r="N93" s="46">
        <f>+N58+N65+N71+N85+N89+N82</f>
        <v>0</v>
      </c>
      <c r="O93" s="47">
        <f>+O58+O65+O71+O85+O89+O82</f>
        <v>0</v>
      </c>
      <c r="P93" s="47">
        <f>+P58+P65+P71+P85+P89+P82</f>
        <v>0</v>
      </c>
      <c r="Q93" s="48">
        <f>+Q58+Q65+Q71+Q85+Q89+Q82</f>
        <v>0</v>
      </c>
      <c r="R93" s="5"/>
      <c r="S93" s="5"/>
    </row>
    <row r="94" spans="1:19" s="85" customFormat="1" ht="12.75">
      <c r="A94" s="1"/>
      <c r="B94" s="2"/>
      <c r="C94" s="298"/>
      <c r="D94" s="52" t="s">
        <v>31</v>
      </c>
      <c r="E94" s="17">
        <f>+E88</f>
        <v>50000000</v>
      </c>
      <c r="F94" s="18">
        <f>+F88</f>
        <v>50000000</v>
      </c>
      <c r="G94" s="18">
        <f>+G88</f>
        <v>70000000</v>
      </c>
      <c r="H94" s="35">
        <f>+H88</f>
        <v>70000000</v>
      </c>
      <c r="I94" s="5"/>
      <c r="J94" s="1"/>
      <c r="K94" s="2"/>
      <c r="L94" s="298"/>
      <c r="M94" s="52" t="s">
        <v>31</v>
      </c>
      <c r="N94" s="17">
        <f>+N88</f>
        <v>50000000</v>
      </c>
      <c r="O94" s="18">
        <f>+O88</f>
        <v>50000000</v>
      </c>
      <c r="P94" s="18">
        <f>+P88</f>
        <v>70000000</v>
      </c>
      <c r="Q94" s="35">
        <f>+Q88</f>
        <v>70000000</v>
      </c>
      <c r="R94" s="5"/>
      <c r="S94" s="5"/>
    </row>
    <row r="95" spans="1:19" s="85" customFormat="1" ht="12.75">
      <c r="A95" s="1"/>
      <c r="B95" s="2"/>
      <c r="C95" s="298"/>
      <c r="D95" s="52" t="s">
        <v>30</v>
      </c>
      <c r="E95" s="378">
        <f>+E93/E94</f>
        <v>0</v>
      </c>
      <c r="F95" s="379">
        <f>+F93/F94</f>
        <v>0</v>
      </c>
      <c r="G95" s="379">
        <f>+G93/G94</f>
        <v>0</v>
      </c>
      <c r="H95" s="380">
        <f>+H93/H94</f>
        <v>0</v>
      </c>
      <c r="I95" s="5"/>
      <c r="J95" s="1"/>
      <c r="K95" s="2"/>
      <c r="L95" s="298"/>
      <c r="M95" s="52" t="s">
        <v>30</v>
      </c>
      <c r="N95" s="378">
        <f>+N93/N94</f>
        <v>0</v>
      </c>
      <c r="O95" s="379">
        <f>+O93/O94</f>
        <v>0</v>
      </c>
      <c r="P95" s="379">
        <f>+P93/P94</f>
        <v>0</v>
      </c>
      <c r="Q95" s="380">
        <f>+Q93/Q94</f>
        <v>0</v>
      </c>
      <c r="R95" s="5"/>
      <c r="S95" s="5"/>
    </row>
    <row r="96" spans="1:19" s="85" customFormat="1" ht="13.5" thickBot="1">
      <c r="A96" s="71"/>
      <c r="B96" s="72"/>
      <c r="C96" s="338"/>
      <c r="D96" s="182"/>
      <c r="E96" s="71"/>
      <c r="F96" s="72"/>
      <c r="G96" s="72"/>
      <c r="H96" s="183"/>
      <c r="I96" s="5"/>
      <c r="J96" s="71"/>
      <c r="K96" s="72"/>
      <c r="L96" s="338"/>
      <c r="M96" s="182"/>
      <c r="N96" s="71"/>
      <c r="O96" s="72"/>
      <c r="P96" s="72"/>
      <c r="Q96" s="183"/>
      <c r="R96" s="5"/>
      <c r="S96" s="5"/>
    </row>
    <row r="97" spans="1:19" s="343" customFormat="1" ht="13.5" thickBot="1">
      <c r="A97" s="339"/>
      <c r="B97" s="340"/>
      <c r="C97" s="341"/>
      <c r="D97" s="342"/>
      <c r="I97" s="77"/>
      <c r="J97" s="77"/>
      <c r="K97" s="77"/>
      <c r="L97" s="344"/>
      <c r="M97" s="342"/>
      <c r="S97" s="77"/>
    </row>
    <row r="98" spans="1:19" s="85" customFormat="1" ht="12.75">
      <c r="A98" s="10"/>
      <c r="B98" s="11"/>
      <c r="C98" s="186" t="s">
        <v>40</v>
      </c>
      <c r="D98" s="345"/>
      <c r="E98" s="10"/>
      <c r="F98" s="11"/>
      <c r="G98" s="11"/>
      <c r="H98" s="116"/>
      <c r="I98" s="5"/>
      <c r="J98" s="10"/>
      <c r="K98" s="11"/>
      <c r="L98" s="186" t="s">
        <v>40</v>
      </c>
      <c r="M98" s="345"/>
      <c r="N98" s="10"/>
      <c r="O98" s="11"/>
      <c r="P98" s="11"/>
      <c r="Q98" s="116"/>
      <c r="R98" s="2"/>
      <c r="S98" s="5"/>
    </row>
    <row r="99" spans="1:19" s="85" customFormat="1" ht="12.75">
      <c r="A99" s="1"/>
      <c r="B99" s="2"/>
      <c r="C99" s="187" t="s">
        <v>115</v>
      </c>
      <c r="D99" s="52"/>
      <c r="E99" s="1"/>
      <c r="F99" s="2"/>
      <c r="G99" s="2"/>
      <c r="H99" s="4"/>
      <c r="I99" s="5"/>
      <c r="J99" s="1"/>
      <c r="K99" s="2"/>
      <c r="L99" s="187" t="s">
        <v>115</v>
      </c>
      <c r="M99" s="52"/>
      <c r="N99" s="1"/>
      <c r="O99" s="2"/>
      <c r="P99" s="2"/>
      <c r="Q99" s="4"/>
      <c r="R99" s="2"/>
      <c r="S99" s="5"/>
    </row>
    <row r="100" spans="1:19" s="85" customFormat="1" ht="12.75">
      <c r="A100" s="1"/>
      <c r="B100" s="2"/>
      <c r="C100" s="2"/>
      <c r="D100" s="3" t="s">
        <v>14</v>
      </c>
      <c r="E100" s="17">
        <f>+E19</f>
        <v>10000</v>
      </c>
      <c r="F100" s="18">
        <f>+F19</f>
        <v>10000</v>
      </c>
      <c r="G100" s="18">
        <f>+G19</f>
        <v>10000</v>
      </c>
      <c r="H100" s="35">
        <f>+H19</f>
        <v>10000</v>
      </c>
      <c r="I100" s="5"/>
      <c r="J100" s="1"/>
      <c r="K100" s="2"/>
      <c r="L100" s="2"/>
      <c r="M100" s="3" t="s">
        <v>14</v>
      </c>
      <c r="N100" s="17">
        <f>+N19</f>
        <v>10000</v>
      </c>
      <c r="O100" s="18">
        <f>+O19</f>
        <v>10000</v>
      </c>
      <c r="P100" s="18">
        <f>+P19</f>
        <v>10000</v>
      </c>
      <c r="Q100" s="35">
        <f>+Q19</f>
        <v>10000</v>
      </c>
      <c r="R100" s="18"/>
      <c r="S100" s="5"/>
    </row>
    <row r="101" spans="1:19" s="85" customFormat="1" ht="12.75">
      <c r="A101" s="1"/>
      <c r="B101" s="2"/>
      <c r="C101" s="2"/>
      <c r="D101" s="188" t="s">
        <v>116</v>
      </c>
      <c r="E101" s="346">
        <v>0</v>
      </c>
      <c r="F101" s="189">
        <v>0</v>
      </c>
      <c r="G101" s="189">
        <v>0</v>
      </c>
      <c r="H101" s="190">
        <v>0</v>
      </c>
      <c r="I101" s="5"/>
      <c r="J101" s="1"/>
      <c r="K101" s="2"/>
      <c r="L101" s="2"/>
      <c r="M101" s="188" t="s">
        <v>116</v>
      </c>
      <c r="N101" s="346">
        <v>0</v>
      </c>
      <c r="O101" s="189">
        <v>0</v>
      </c>
      <c r="P101" s="189">
        <v>0</v>
      </c>
      <c r="Q101" s="190">
        <v>0</v>
      </c>
      <c r="R101" s="193"/>
      <c r="S101" s="5"/>
    </row>
    <row r="102" spans="1:19" s="85" customFormat="1" ht="12.75">
      <c r="A102" s="1"/>
      <c r="B102" s="2"/>
      <c r="C102" s="2"/>
      <c r="D102" s="3" t="s">
        <v>117</v>
      </c>
      <c r="E102" s="347">
        <v>0</v>
      </c>
      <c r="F102" s="348">
        <v>0</v>
      </c>
      <c r="G102" s="348">
        <v>0</v>
      </c>
      <c r="H102" s="349">
        <v>0</v>
      </c>
      <c r="I102" s="5"/>
      <c r="J102" s="1"/>
      <c r="K102" s="2"/>
      <c r="L102" s="2"/>
      <c r="M102" s="3" t="s">
        <v>117</v>
      </c>
      <c r="N102" s="347">
        <v>0</v>
      </c>
      <c r="O102" s="348">
        <v>0</v>
      </c>
      <c r="P102" s="348">
        <v>0</v>
      </c>
      <c r="Q102" s="349">
        <v>0</v>
      </c>
      <c r="R102" s="2"/>
      <c r="S102" s="5"/>
    </row>
    <row r="103" spans="1:19" s="85" customFormat="1" ht="12.75">
      <c r="A103" s="1"/>
      <c r="B103" s="2"/>
      <c r="C103" s="2"/>
      <c r="D103" s="3" t="s">
        <v>118</v>
      </c>
      <c r="E103" s="57">
        <f>+E100*E101*E102</f>
        <v>0</v>
      </c>
      <c r="F103" s="58">
        <f>+F100*F101*F102</f>
        <v>0</v>
      </c>
      <c r="G103" s="58">
        <f>+G100*G101*G102</f>
        <v>0</v>
      </c>
      <c r="H103" s="59">
        <f>+H100*H101*H102</f>
        <v>0</v>
      </c>
      <c r="I103" s="5"/>
      <c r="J103" s="1"/>
      <c r="K103" s="2"/>
      <c r="L103" s="2"/>
      <c r="M103" s="3" t="s">
        <v>118</v>
      </c>
      <c r="N103" s="57">
        <f>+N100*N101*N102</f>
        <v>0</v>
      </c>
      <c r="O103" s="58">
        <f>+O100*O101*O102</f>
        <v>0</v>
      </c>
      <c r="P103" s="58">
        <f>+P100*P101*P102</f>
        <v>0</v>
      </c>
      <c r="Q103" s="59">
        <f>+Q100*Q101*Q102</f>
        <v>0</v>
      </c>
      <c r="R103" s="58"/>
      <c r="S103" s="5"/>
    </row>
    <row r="104" spans="1:19" s="85" customFormat="1" ht="12.75">
      <c r="A104" s="1"/>
      <c r="B104" s="2"/>
      <c r="C104" s="187" t="s">
        <v>39</v>
      </c>
      <c r="D104" s="52"/>
      <c r="E104" s="1"/>
      <c r="F104" s="2"/>
      <c r="G104" s="2"/>
      <c r="H104" s="4"/>
      <c r="I104" s="5"/>
      <c r="J104" s="1"/>
      <c r="K104" s="2"/>
      <c r="L104" s="187" t="s">
        <v>39</v>
      </c>
      <c r="M104" s="52"/>
      <c r="N104" s="1"/>
      <c r="O104" s="2"/>
      <c r="P104" s="2"/>
      <c r="Q104" s="4"/>
      <c r="R104" s="2"/>
      <c r="S104" s="5"/>
    </row>
    <row r="105" spans="1:19" s="85" customFormat="1" ht="12.75">
      <c r="A105" s="1"/>
      <c r="B105" s="2"/>
      <c r="C105" s="298"/>
      <c r="D105" s="3" t="s">
        <v>119</v>
      </c>
      <c r="E105" s="399">
        <v>0</v>
      </c>
      <c r="F105" s="384">
        <v>0</v>
      </c>
      <c r="G105" s="384">
        <v>0</v>
      </c>
      <c r="H105" s="385">
        <v>0</v>
      </c>
      <c r="I105" s="5"/>
      <c r="J105" s="1"/>
      <c r="K105" s="2"/>
      <c r="L105" s="298"/>
      <c r="M105" s="3" t="s">
        <v>119</v>
      </c>
      <c r="N105" s="399">
        <v>0</v>
      </c>
      <c r="O105" s="384">
        <v>0</v>
      </c>
      <c r="P105" s="384">
        <v>0</v>
      </c>
      <c r="Q105" s="385">
        <v>0</v>
      </c>
      <c r="R105" s="193"/>
      <c r="S105" s="5"/>
    </row>
    <row r="106" spans="1:19" s="85" customFormat="1" ht="12.75">
      <c r="A106" s="1"/>
      <c r="B106" s="2"/>
      <c r="C106" s="298"/>
      <c r="D106" s="3" t="s">
        <v>120</v>
      </c>
      <c r="E106" s="399">
        <v>0</v>
      </c>
      <c r="F106" s="384">
        <v>0</v>
      </c>
      <c r="G106" s="384">
        <v>0</v>
      </c>
      <c r="H106" s="385">
        <v>0</v>
      </c>
      <c r="I106" s="5"/>
      <c r="J106" s="1"/>
      <c r="K106" s="2"/>
      <c r="L106" s="298"/>
      <c r="M106" s="3" t="s">
        <v>120</v>
      </c>
      <c r="N106" s="399">
        <v>0</v>
      </c>
      <c r="O106" s="384">
        <v>0</v>
      </c>
      <c r="P106" s="384">
        <v>0</v>
      </c>
      <c r="Q106" s="385">
        <v>0</v>
      </c>
      <c r="R106" s="193"/>
      <c r="S106" s="5"/>
    </row>
    <row r="107" spans="1:19" s="85" customFormat="1" ht="12.75">
      <c r="A107" s="1"/>
      <c r="B107" s="2"/>
      <c r="C107" s="298"/>
      <c r="D107" s="3" t="s">
        <v>121</v>
      </c>
      <c r="E107" s="399">
        <v>0</v>
      </c>
      <c r="F107" s="384">
        <v>0</v>
      </c>
      <c r="G107" s="384">
        <v>0</v>
      </c>
      <c r="H107" s="385">
        <v>0</v>
      </c>
      <c r="I107" s="5"/>
      <c r="J107" s="1"/>
      <c r="K107" s="2"/>
      <c r="L107" s="298"/>
      <c r="M107" s="3" t="s">
        <v>121</v>
      </c>
      <c r="N107" s="399">
        <v>0</v>
      </c>
      <c r="O107" s="384">
        <v>0</v>
      </c>
      <c r="P107" s="384">
        <v>0</v>
      </c>
      <c r="Q107" s="385">
        <v>0</v>
      </c>
      <c r="R107" s="193"/>
      <c r="S107" s="5"/>
    </row>
    <row r="108" spans="1:19" s="85" customFormat="1" ht="12.75">
      <c r="A108" s="1"/>
      <c r="B108" s="2"/>
      <c r="C108" s="298"/>
      <c r="D108" s="3" t="s">
        <v>122</v>
      </c>
      <c r="E108" s="399">
        <v>0</v>
      </c>
      <c r="F108" s="384">
        <v>0</v>
      </c>
      <c r="G108" s="384">
        <v>0</v>
      </c>
      <c r="H108" s="385">
        <v>0</v>
      </c>
      <c r="I108" s="5"/>
      <c r="J108" s="1"/>
      <c r="K108" s="2"/>
      <c r="L108" s="298"/>
      <c r="M108" s="3" t="s">
        <v>122</v>
      </c>
      <c r="N108" s="399">
        <v>0</v>
      </c>
      <c r="O108" s="384">
        <v>0</v>
      </c>
      <c r="P108" s="384">
        <v>0</v>
      </c>
      <c r="Q108" s="385">
        <v>0</v>
      </c>
      <c r="R108" s="193"/>
      <c r="S108" s="5"/>
    </row>
    <row r="109" spans="1:19" s="85" customFormat="1" ht="12.75">
      <c r="A109" s="1"/>
      <c r="B109" s="2"/>
      <c r="C109" s="2"/>
      <c r="D109" s="3" t="s">
        <v>123</v>
      </c>
      <c r="E109" s="378">
        <f>+E105+E106+E107+E108</f>
        <v>0</v>
      </c>
      <c r="F109" s="379">
        <f>+F105+F106+F107+F108</f>
        <v>0</v>
      </c>
      <c r="G109" s="379">
        <f>+G105+G106+G107+G108</f>
        <v>0</v>
      </c>
      <c r="H109" s="380">
        <f>+H105+H106+H107+H108</f>
        <v>0</v>
      </c>
      <c r="I109" s="5"/>
      <c r="J109" s="1"/>
      <c r="K109" s="2"/>
      <c r="L109" s="2"/>
      <c r="M109" s="3" t="s">
        <v>123</v>
      </c>
      <c r="N109" s="378">
        <f>+N105+N106+N107+N108</f>
        <v>0</v>
      </c>
      <c r="O109" s="379">
        <f>+O105+O106+O107+O108</f>
        <v>0</v>
      </c>
      <c r="P109" s="379">
        <f>+P105+P106+P107+P108</f>
        <v>0</v>
      </c>
      <c r="Q109" s="380">
        <f>+Q105+Q106+Q107+Q108</f>
        <v>0</v>
      </c>
      <c r="R109" s="158"/>
      <c r="S109" s="5"/>
    </row>
    <row r="110" spans="1:19" s="85" customFormat="1" ht="12.75">
      <c r="A110" s="1"/>
      <c r="B110" s="2"/>
      <c r="C110" s="2"/>
      <c r="D110" s="3" t="s">
        <v>124</v>
      </c>
      <c r="E110" s="57">
        <f>+E109*E94</f>
        <v>0</v>
      </c>
      <c r="F110" s="58">
        <f>+F109*F94</f>
        <v>0</v>
      </c>
      <c r="G110" s="58">
        <f>+G109*G94</f>
        <v>0</v>
      </c>
      <c r="H110" s="59">
        <f>+H109*H94</f>
        <v>0</v>
      </c>
      <c r="I110" s="5"/>
      <c r="J110" s="1"/>
      <c r="K110" s="2"/>
      <c r="L110" s="2"/>
      <c r="M110" s="3" t="s">
        <v>124</v>
      </c>
      <c r="N110" s="57">
        <f>+N109*N94</f>
        <v>0</v>
      </c>
      <c r="O110" s="58">
        <f>+O109*O94</f>
        <v>0</v>
      </c>
      <c r="P110" s="58">
        <f>+P109*P94</f>
        <v>0</v>
      </c>
      <c r="Q110" s="59">
        <f>+Q109*Q94</f>
        <v>0</v>
      </c>
      <c r="R110" s="58"/>
      <c r="S110" s="5"/>
    </row>
    <row r="111" spans="1:19" s="85" customFormat="1" ht="12.75">
      <c r="A111" s="1"/>
      <c r="B111" s="2"/>
      <c r="C111" s="187" t="s">
        <v>151</v>
      </c>
      <c r="D111" s="52"/>
      <c r="E111" s="1"/>
      <c r="F111" s="2"/>
      <c r="G111" s="2"/>
      <c r="H111" s="4"/>
      <c r="I111" s="5"/>
      <c r="J111" s="1"/>
      <c r="K111" s="2"/>
      <c r="L111" s="187" t="s">
        <v>151</v>
      </c>
      <c r="M111" s="52"/>
      <c r="N111" s="1"/>
      <c r="O111" s="2"/>
      <c r="P111" s="2"/>
      <c r="Q111" s="4"/>
      <c r="R111" s="2"/>
      <c r="S111" s="5"/>
    </row>
    <row r="112" spans="1:19" s="85" customFormat="1" ht="12.75">
      <c r="A112" s="1"/>
      <c r="B112" s="2"/>
      <c r="C112" s="2"/>
      <c r="D112" s="3" t="s">
        <v>126</v>
      </c>
      <c r="E112" s="57">
        <f>+E103+E110</f>
        <v>0</v>
      </c>
      <c r="F112" s="58">
        <f>+F103+F110</f>
        <v>0</v>
      </c>
      <c r="G112" s="58">
        <f>+G103+G110</f>
        <v>0</v>
      </c>
      <c r="H112" s="59">
        <f>+H103+H110</f>
        <v>0</v>
      </c>
      <c r="I112" s="5"/>
      <c r="J112" s="1"/>
      <c r="K112" s="2"/>
      <c r="L112" s="2"/>
      <c r="M112" s="3" t="s">
        <v>126</v>
      </c>
      <c r="N112" s="57">
        <f>+N103+N110</f>
        <v>0</v>
      </c>
      <c r="O112" s="58">
        <f>+O103+O110</f>
        <v>0</v>
      </c>
      <c r="P112" s="58">
        <f>+P103+P110</f>
        <v>0</v>
      </c>
      <c r="Q112" s="59">
        <f>+Q103+Q110</f>
        <v>0</v>
      </c>
      <c r="R112" s="58"/>
      <c r="S112" s="5"/>
    </row>
    <row r="113" spans="1:19" s="85" customFormat="1" ht="12.75">
      <c r="A113" s="1"/>
      <c r="B113" s="2"/>
      <c r="C113" s="2"/>
      <c r="D113" s="3" t="s">
        <v>123</v>
      </c>
      <c r="E113" s="350">
        <f>+E112/E94</f>
        <v>0</v>
      </c>
      <c r="F113" s="351">
        <f>+F112/F94</f>
        <v>0</v>
      </c>
      <c r="G113" s="351">
        <f>+G112/G94</f>
        <v>0</v>
      </c>
      <c r="H113" s="352">
        <f>+H112/H94</f>
        <v>0</v>
      </c>
      <c r="I113" s="5"/>
      <c r="J113" s="1"/>
      <c r="K113" s="2"/>
      <c r="L113" s="2"/>
      <c r="M113" s="3" t="s">
        <v>123</v>
      </c>
      <c r="N113" s="350">
        <f>+N112/N94</f>
        <v>0</v>
      </c>
      <c r="O113" s="351">
        <f>+O112/O94</f>
        <v>0</v>
      </c>
      <c r="P113" s="351">
        <f>+P112/P94</f>
        <v>0</v>
      </c>
      <c r="Q113" s="352">
        <f>+Q112/Q94</f>
        <v>0</v>
      </c>
      <c r="R113" s="2"/>
      <c r="S113" s="5"/>
    </row>
    <row r="114" spans="1:19" s="85" customFormat="1" ht="12.75">
      <c r="A114" s="1"/>
      <c r="B114" s="2"/>
      <c r="C114" s="2"/>
      <c r="D114" s="3" t="s">
        <v>127</v>
      </c>
      <c r="E114" s="381">
        <v>0</v>
      </c>
      <c r="F114" s="382">
        <v>0</v>
      </c>
      <c r="G114" s="382">
        <v>0</v>
      </c>
      <c r="H114" s="383">
        <v>0</v>
      </c>
      <c r="I114" s="5"/>
      <c r="J114" s="1"/>
      <c r="K114" s="2"/>
      <c r="L114" s="2"/>
      <c r="M114" s="3" t="s">
        <v>127</v>
      </c>
      <c r="N114" s="381">
        <v>0</v>
      </c>
      <c r="O114" s="382">
        <v>0</v>
      </c>
      <c r="P114" s="382">
        <v>0</v>
      </c>
      <c r="Q114" s="383">
        <v>0</v>
      </c>
      <c r="R114" s="353"/>
      <c r="S114" s="5"/>
    </row>
    <row r="115" spans="1:19" s="85" customFormat="1" ht="12.75">
      <c r="A115" s="1"/>
      <c r="B115" s="2"/>
      <c r="C115" s="50" t="s">
        <v>128</v>
      </c>
      <c r="D115" s="52"/>
      <c r="E115" s="46">
        <f>+IF(E113&gt;E114,E114*E94,E112)</f>
        <v>0</v>
      </c>
      <c r="F115" s="47">
        <f>+IF(F113&gt;F114,F114*F94,F112)</f>
        <v>0</v>
      </c>
      <c r="G115" s="47">
        <f>+IF(G113&gt;G114,G114*G94,G112)</f>
        <v>0</v>
      </c>
      <c r="H115" s="48">
        <f>+IF(H113&gt;H114,H114*H94,H112)</f>
        <v>0</v>
      </c>
      <c r="I115" s="5"/>
      <c r="J115" s="1"/>
      <c r="K115" s="2"/>
      <c r="L115" s="50" t="s">
        <v>128</v>
      </c>
      <c r="M115" s="52"/>
      <c r="N115" s="46">
        <f>+IF(N113&gt;N114,N114*N94,N112)</f>
        <v>0</v>
      </c>
      <c r="O115" s="47">
        <f>+IF(O113&gt;O114,O114*O94,O112)</f>
        <v>0</v>
      </c>
      <c r="P115" s="47">
        <f>+IF(P113&gt;P114,P114*P94,P112)</f>
        <v>0</v>
      </c>
      <c r="Q115" s="48">
        <f>+IF(Q113&gt;Q114,Q114*Q94,Q112)</f>
        <v>0</v>
      </c>
      <c r="R115" s="47"/>
      <c r="S115" s="5"/>
    </row>
    <row r="116" spans="1:19" s="85" customFormat="1" ht="12.75">
      <c r="A116" s="1"/>
      <c r="B116" s="2"/>
      <c r="C116" s="50"/>
      <c r="D116" s="52"/>
      <c r="E116" s="46"/>
      <c r="F116" s="47"/>
      <c r="G116" s="47"/>
      <c r="H116" s="48"/>
      <c r="I116" s="5"/>
      <c r="J116" s="1"/>
      <c r="K116" s="2"/>
      <c r="L116" s="50"/>
      <c r="M116" s="52"/>
      <c r="N116" s="46"/>
      <c r="O116" s="47"/>
      <c r="P116" s="47"/>
      <c r="Q116" s="48"/>
      <c r="R116" s="47"/>
      <c r="S116" s="5"/>
    </row>
    <row r="117" spans="1:19" s="85" customFormat="1" ht="12.75">
      <c r="A117" s="1"/>
      <c r="B117" s="2"/>
      <c r="C117" s="187" t="s">
        <v>121</v>
      </c>
      <c r="D117" s="2"/>
      <c r="E117" s="400">
        <f>+E118+E119</f>
        <v>0</v>
      </c>
      <c r="F117" s="386">
        <f>+F118+F119</f>
        <v>0</v>
      </c>
      <c r="G117" s="386">
        <f>+G118+G119</f>
        <v>0</v>
      </c>
      <c r="H117" s="387">
        <f>+H118+H119</f>
        <v>0</v>
      </c>
      <c r="I117" s="5"/>
      <c r="J117" s="1"/>
      <c r="K117" s="2"/>
      <c r="L117" s="187" t="s">
        <v>121</v>
      </c>
      <c r="M117" s="2"/>
      <c r="N117" s="400">
        <f>+N118+N119</f>
        <v>0</v>
      </c>
      <c r="O117" s="386">
        <f>+O118+O119</f>
        <v>0</v>
      </c>
      <c r="P117" s="386">
        <f>+P118+P119</f>
        <v>0</v>
      </c>
      <c r="Q117" s="387">
        <f>+Q118+Q119</f>
        <v>0</v>
      </c>
      <c r="R117" s="47"/>
      <c r="S117" s="5"/>
    </row>
    <row r="118" spans="1:19" s="85" customFormat="1" ht="12.75">
      <c r="A118" s="1"/>
      <c r="B118" s="2"/>
      <c r="C118" s="2"/>
      <c r="D118" s="52" t="s">
        <v>129</v>
      </c>
      <c r="E118" s="399">
        <v>0</v>
      </c>
      <c r="F118" s="384">
        <v>0</v>
      </c>
      <c r="G118" s="384">
        <v>0</v>
      </c>
      <c r="H118" s="385">
        <v>0</v>
      </c>
      <c r="I118" s="5"/>
      <c r="J118" s="1"/>
      <c r="K118" s="2"/>
      <c r="L118" s="2"/>
      <c r="M118" s="52" t="s">
        <v>129</v>
      </c>
      <c r="N118" s="399">
        <v>0</v>
      </c>
      <c r="O118" s="384">
        <v>0</v>
      </c>
      <c r="P118" s="384">
        <v>0</v>
      </c>
      <c r="Q118" s="385">
        <v>0</v>
      </c>
      <c r="R118" s="47"/>
      <c r="S118" s="5"/>
    </row>
    <row r="119" spans="1:19" s="85" customFormat="1" ht="12.75">
      <c r="A119" s="1"/>
      <c r="B119" s="2"/>
      <c r="C119" s="2"/>
      <c r="D119" s="3" t="s">
        <v>130</v>
      </c>
      <c r="E119" s="399">
        <v>0</v>
      </c>
      <c r="F119" s="384">
        <v>0</v>
      </c>
      <c r="G119" s="384">
        <v>0</v>
      </c>
      <c r="H119" s="385">
        <v>0</v>
      </c>
      <c r="I119" s="5"/>
      <c r="J119" s="1"/>
      <c r="K119" s="2"/>
      <c r="L119" s="2"/>
      <c r="M119" s="3" t="s">
        <v>130</v>
      </c>
      <c r="N119" s="399">
        <v>0</v>
      </c>
      <c r="O119" s="384">
        <v>0</v>
      </c>
      <c r="P119" s="384">
        <v>0</v>
      </c>
      <c r="Q119" s="385">
        <v>0</v>
      </c>
      <c r="R119" s="47"/>
      <c r="S119" s="5"/>
    </row>
    <row r="120" spans="1:19" s="85" customFormat="1" ht="12.75">
      <c r="A120" s="1"/>
      <c r="B120" s="2"/>
      <c r="C120" s="2"/>
      <c r="D120" s="50" t="s">
        <v>131</v>
      </c>
      <c r="E120" s="46">
        <f>+E117*E94</f>
        <v>0</v>
      </c>
      <c r="F120" s="47">
        <f>+F117*F94</f>
        <v>0</v>
      </c>
      <c r="G120" s="47">
        <f>+G117*G94</f>
        <v>0</v>
      </c>
      <c r="H120" s="48">
        <f>+H117*H94</f>
        <v>0</v>
      </c>
      <c r="I120" s="5"/>
      <c r="J120" s="1"/>
      <c r="K120" s="2"/>
      <c r="L120" s="2"/>
      <c r="M120" s="50" t="s">
        <v>131</v>
      </c>
      <c r="N120" s="46">
        <f>+N117*N94</f>
        <v>0</v>
      </c>
      <c r="O120" s="47">
        <f>+O117*O94</f>
        <v>0</v>
      </c>
      <c r="P120" s="47">
        <f>+P117*P94</f>
        <v>0</v>
      </c>
      <c r="Q120" s="48">
        <f>+Q117*Q94</f>
        <v>0</v>
      </c>
      <c r="R120" s="47"/>
      <c r="S120" s="5"/>
    </row>
    <row r="121" spans="1:19" s="85" customFormat="1" ht="12.75">
      <c r="A121" s="1"/>
      <c r="B121" s="2"/>
      <c r="C121" s="50"/>
      <c r="D121" s="52"/>
      <c r="E121" s="354"/>
      <c r="F121" s="194"/>
      <c r="G121" s="194"/>
      <c r="H121" s="195"/>
      <c r="I121" s="5"/>
      <c r="J121" s="1"/>
      <c r="K121" s="2"/>
      <c r="L121" s="50"/>
      <c r="M121" s="52"/>
      <c r="N121" s="354"/>
      <c r="O121" s="194"/>
      <c r="P121" s="194"/>
      <c r="Q121" s="195"/>
      <c r="R121" s="47"/>
      <c r="S121" s="5"/>
    </row>
    <row r="122" spans="1:19" s="85" customFormat="1" ht="12.75">
      <c r="A122" s="1"/>
      <c r="B122" s="2"/>
      <c r="C122" s="187" t="s">
        <v>132</v>
      </c>
      <c r="D122" s="52"/>
      <c r="E122" s="46">
        <f>+E115+E120</f>
        <v>0</v>
      </c>
      <c r="F122" s="47">
        <f>+F115+F120</f>
        <v>0</v>
      </c>
      <c r="G122" s="47">
        <f>+G115+G120</f>
        <v>0</v>
      </c>
      <c r="H122" s="48">
        <f>+H115+H120</f>
        <v>0</v>
      </c>
      <c r="I122" s="5"/>
      <c r="J122" s="1"/>
      <c r="K122" s="2"/>
      <c r="L122" s="187" t="s">
        <v>132</v>
      </c>
      <c r="M122" s="52"/>
      <c r="N122" s="46">
        <f>+N115+N120</f>
        <v>0</v>
      </c>
      <c r="O122" s="47">
        <f>+O115+O120</f>
        <v>0</v>
      </c>
      <c r="P122" s="47">
        <f>+P115+P120</f>
        <v>0</v>
      </c>
      <c r="Q122" s="48">
        <f>+Q115+Q120</f>
        <v>0</v>
      </c>
      <c r="R122" s="47"/>
      <c r="S122" s="5"/>
    </row>
    <row r="123" spans="1:19" ht="13.5" thickBot="1">
      <c r="A123" s="71"/>
      <c r="B123" s="72"/>
      <c r="C123" s="72"/>
      <c r="D123" s="355"/>
      <c r="E123" s="356"/>
      <c r="F123" s="357"/>
      <c r="G123" s="357"/>
      <c r="H123" s="358"/>
      <c r="I123"/>
      <c r="J123" s="356"/>
      <c r="K123" s="357"/>
      <c r="L123" s="357"/>
      <c r="M123" s="355"/>
      <c r="N123" s="356"/>
      <c r="O123" s="357"/>
      <c r="P123" s="357"/>
      <c r="Q123" s="358"/>
      <c r="R123" s="2"/>
      <c r="S123"/>
    </row>
    <row r="124" spans="1:8" ht="13.5" thickBot="1">
      <c r="A124" s="85"/>
      <c r="B124" s="85"/>
      <c r="C124" s="85"/>
      <c r="D124" s="85"/>
      <c r="E124" s="85"/>
      <c r="F124" s="85"/>
      <c r="G124" s="85"/>
      <c r="H124" s="85"/>
    </row>
    <row r="125" spans="1:18" ht="13.5" thickBot="1">
      <c r="A125" s="85"/>
      <c r="B125" s="85"/>
      <c r="C125" s="85"/>
      <c r="D125" s="85"/>
      <c r="E125" s="85"/>
      <c r="F125" s="85"/>
      <c r="G125" s="85"/>
      <c r="H125" s="85"/>
      <c r="J125" s="197" t="str">
        <f>"% stijging/afname "&amp;C5&amp;" tov "&amp;C5-1&amp;": enkel distributienettarief"</f>
        <v>% stijging/afname 2016 tov 2015: enkel distributienettarief</v>
      </c>
      <c r="K125" s="198"/>
      <c r="L125" s="198"/>
      <c r="M125" s="198"/>
      <c r="N125" s="401" t="e">
        <f>+(N95-E95)/E95</f>
        <v>#DIV/0!</v>
      </c>
      <c r="O125" s="401" t="e">
        <f>+(O95-F95)/F95</f>
        <v>#DIV/0!</v>
      </c>
      <c r="P125" s="401" t="e">
        <f>+(P95-G95)/G95</f>
        <v>#DIV/0!</v>
      </c>
      <c r="Q125" s="402" t="e">
        <f>+(Q95-H95)/H95</f>
        <v>#DIV/0!</v>
      </c>
      <c r="R125" s="359"/>
    </row>
    <row r="126" spans="1:8" ht="12.75">
      <c r="A126" s="85"/>
      <c r="B126" s="85"/>
      <c r="C126" s="85"/>
      <c r="D126" s="85"/>
      <c r="E126" s="85"/>
      <c r="F126" s="85"/>
      <c r="G126" s="85"/>
      <c r="H126" s="85"/>
    </row>
  </sheetData>
  <sheetProtection/>
  <mergeCells count="9">
    <mergeCell ref="A2:Q2"/>
    <mergeCell ref="E10:H10"/>
    <mergeCell ref="N10:Q10"/>
    <mergeCell ref="E11:H11"/>
    <mergeCell ref="J12:M12"/>
    <mergeCell ref="A5:B5"/>
    <mergeCell ref="C5:D5"/>
    <mergeCell ref="A6:B6"/>
    <mergeCell ref="C6:D6"/>
  </mergeCells>
  <printOptions/>
  <pageMargins left="0.7874015748031497" right="0.2362204724409449" top="0.5905511811023623" bottom="0.3937007874015748" header="0.7480314960629921" footer="0.07874015748031496"/>
  <pageSetup horizontalDpi="600" verticalDpi="600" orientation="landscape" paperSize="8" scale="48" r:id="rId1"/>
  <headerFooter scaleWithDoc="0" alignWithMargins="0">
    <oddFooter>&amp;LINFRAX WEST 22/11/2010&amp;R&amp;P/&amp;N</oddFooter>
  </headerFooter>
  <rowBreaks count="1" manualBreakCount="1"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Stockman</dc:creator>
  <cp:keywords/>
  <dc:description/>
  <cp:lastModifiedBy>Fanny Schoevaerts</cp:lastModifiedBy>
  <dcterms:created xsi:type="dcterms:W3CDTF">2014-10-28T10:15:00Z</dcterms:created>
  <dcterms:modified xsi:type="dcterms:W3CDTF">2015-10-06T15:21:59Z</dcterms:modified>
  <cp:category/>
  <cp:version/>
  <cp:contentType/>
  <cp:contentStatus/>
</cp:coreProperties>
</file>