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480" tabRatio="928" activeTab="0"/>
  </bookViews>
  <sheets>
    <sheet name="TITELBLAD" sheetId="1" r:id="rId1"/>
    <sheet name="TABEL 1A" sheetId="2" r:id="rId2"/>
    <sheet name="TABEL 1B" sheetId="3" r:id="rId3"/>
    <sheet name="TABEL 2" sheetId="4" r:id="rId4"/>
    <sheet name="TABEL 3A" sheetId="5" r:id="rId5"/>
    <sheet name="TABEL 3B" sheetId="6" r:id="rId6"/>
    <sheet name="TABEL 4A" sheetId="7" r:id="rId7"/>
    <sheet name="TABEL 4B" sheetId="8" r:id="rId8"/>
    <sheet name="TABEL 5A" sheetId="9" r:id="rId9"/>
    <sheet name="TABEL 5B" sheetId="10" r:id="rId10"/>
    <sheet name="TABEL 5C" sheetId="11" r:id="rId11"/>
    <sheet name="TABEL 5D" sheetId="12" r:id="rId12"/>
    <sheet name="TABEL 6" sheetId="13" r:id="rId13"/>
    <sheet name="TABEL 7" sheetId="14" r:id="rId14"/>
    <sheet name="TABEL 8" sheetId="15" r:id="rId15"/>
  </sheets>
  <externalReferences>
    <externalReference r:id="rId18"/>
    <externalReference r:id="rId19"/>
    <externalReference r:id="rId20"/>
    <externalReference r:id="rId21"/>
    <externalReference r:id="rId22"/>
    <externalReference r:id="rId23"/>
  </externalReferences>
  <definedNames>
    <definedName name="_ftn2" localSheetId="0">'TITELBLAD'!#REF!</definedName>
    <definedName name="_ftn3" localSheetId="0">'TITELBLAD'!#REF!</definedName>
    <definedName name="_ftnref2" localSheetId="0">'TITELBLAD'!$A$166</definedName>
    <definedName name="_ftnref3" localSheetId="0">'TITELBLAD'!$A$170</definedName>
    <definedName name="a">#REF!</definedName>
    <definedName name="_xlnm.Print_Area" localSheetId="1">'TABEL 1A'!$A$1:$Q$80</definedName>
    <definedName name="_xlnm.Print_Area" localSheetId="2">'TABEL 1B'!$A$1:$Q$80</definedName>
    <definedName name="_xlnm.Print_Area" localSheetId="3">'TABEL 2'!$A$1:$F$32</definedName>
    <definedName name="_xlnm.Print_Area" localSheetId="4">'TABEL 3A'!$A$1:$O$266</definedName>
    <definedName name="_xlnm.Print_Area" localSheetId="5">'TABEL 3B'!$A$1:$I$132</definedName>
    <definedName name="_xlnm.Print_Area" localSheetId="6">'TABEL 4A'!$A$1:$M$54</definedName>
    <definedName name="_xlnm.Print_Area" localSheetId="7">'TABEL 4B'!$A$1:$M$54</definedName>
    <definedName name="_xlnm.Print_Area" localSheetId="8">'TABEL 5A'!$A$1:$M$70</definedName>
    <definedName name="_xlnm.Print_Area" localSheetId="9">'TABEL 5B'!$A$1:$K$73</definedName>
    <definedName name="_xlnm.Print_Area" localSheetId="10">'TABEL 5C'!$A$1:$I$37</definedName>
    <definedName name="_xlnm.Print_Area" localSheetId="11">'TABEL 5D'!$A$1:$I$39</definedName>
    <definedName name="_xlnm.Print_Area" localSheetId="12">'TABEL 6'!$A$1:$M$181</definedName>
    <definedName name="_xlnm.Print_Area" localSheetId="13">'TABEL 7'!$A$1:$E$23</definedName>
    <definedName name="_xlnm.Print_Area" localSheetId="0">'TITELBLAD'!$A$1:$Q$152</definedName>
    <definedName name="_xlnm.Print_Titles" localSheetId="6">'TABEL 4A'!$2:$2</definedName>
    <definedName name="_xlnm.Print_Titles" localSheetId="7">'TABEL 4B'!$2:$2</definedName>
    <definedName name="_xlnm.Print_Titles" localSheetId="8">'TABEL 5A'!$2:$2</definedName>
    <definedName name="Aftakklem_LS" localSheetId="6">'[2]BASISPRIJZEN MATERIAAL'!$I$188</definedName>
    <definedName name="Aftakklem_LS" localSheetId="7">'[2]BASISPRIJZEN MATERIAAL'!$I$188</definedName>
    <definedName name="Aftakklem_LS" localSheetId="8">'[2]BASISPRIJZEN MATERIAAL'!$I$188</definedName>
    <definedName name="Aftakklem_LS" localSheetId="10">'[6]BASISPRIJZEN MATERIAAL'!$I$188</definedName>
    <definedName name="Aftakklem_LS" localSheetId="14">'[4]BASISPRIJZEN MATERIAAL'!$I$188</definedName>
    <definedName name="Aftakklem_LS" localSheetId="0">'[4]BASISPRIJZEN MATERIAAL'!$I$188</definedName>
    <definedName name="Aftakklem_LS">'[2]BASISPRIJZEN MATERIAAL'!$I$188</definedName>
    <definedName name="Codes" localSheetId="6">'[3]Codes des IM'!$B$2:$D$23</definedName>
    <definedName name="Codes" localSheetId="7">'[3]Codes des IM'!$B$2:$D$23</definedName>
    <definedName name="Codes" localSheetId="8">'[3]Codes des IM'!$B$2:$D$23</definedName>
    <definedName name="Codes" localSheetId="10">'[5]Codes des IM'!$B$2:$D$23</definedName>
    <definedName name="Codes" localSheetId="14">'[5]Codes des IM'!$B$2:$D$23</definedName>
    <definedName name="Codes" localSheetId="0">'[5]Codes des IM'!$B$2:$D$23</definedName>
    <definedName name="Codes">'[3]Codes des IM'!$B$2:$D$23</definedName>
    <definedName name="Forfaitair_feeder">75000</definedName>
    <definedName name="Hangslot" localSheetId="6">'[2]BASISPRIJZEN MATERIAAL'!$I$138</definedName>
    <definedName name="Hangslot" localSheetId="7">'[2]BASISPRIJZEN MATERIAAL'!$I$138</definedName>
    <definedName name="Hangslot" localSheetId="8">'[2]BASISPRIJZEN MATERIAAL'!$I$138</definedName>
    <definedName name="Hangslot" localSheetId="10">'[6]BASISPRIJZEN MATERIAAL'!$I$138</definedName>
    <definedName name="Hangslot" localSheetId="14">'[4]BASISPRIJZEN MATERIAAL'!$I$138</definedName>
    <definedName name="Hangslot" localSheetId="0">'[4]BASISPRIJZEN MATERIAAL'!$I$138</definedName>
    <definedName name="Hangslot">'[2]BASISPRIJZEN MATERIAAL'!$I$138</definedName>
    <definedName name="Kabelschoen_HS" localSheetId="6">'[2]BASISPRIJZEN MATERIAAL'!$I$201</definedName>
    <definedName name="Kabelschoen_HS" localSheetId="7">'[2]BASISPRIJZEN MATERIAAL'!$I$201</definedName>
    <definedName name="Kabelschoen_HS" localSheetId="8">'[2]BASISPRIJZEN MATERIAAL'!$I$201</definedName>
    <definedName name="Kabelschoen_HS" localSheetId="10">'[6]BASISPRIJZEN MATERIAAL'!$I$201</definedName>
    <definedName name="Kabelschoen_HS" localSheetId="14">'[4]BASISPRIJZEN MATERIAAL'!$I$201</definedName>
    <definedName name="Kabelschoen_HS" localSheetId="0">'[4]BASISPRIJZEN MATERIAAL'!$I$201</definedName>
    <definedName name="Kabelschoen_HS">'[2]BASISPRIJZEN MATERIAAL'!$I$201</definedName>
    <definedName name="Kabelschoen_LS" localSheetId="6">'[2]BASISPRIJZEN MATERIAAL'!$I$198</definedName>
    <definedName name="Kabelschoen_LS" localSheetId="7">'[2]BASISPRIJZEN MATERIAAL'!$I$198</definedName>
    <definedName name="Kabelschoen_LS" localSheetId="8">'[2]BASISPRIJZEN MATERIAAL'!$I$198</definedName>
    <definedName name="Kabelschoen_LS" localSheetId="10">'[6]BASISPRIJZEN MATERIAAL'!$I$198</definedName>
    <definedName name="Kabelschoen_LS" localSheetId="14">'[4]BASISPRIJZEN MATERIAAL'!$I$198</definedName>
    <definedName name="Kabelschoen_LS" localSheetId="0">'[4]BASISPRIJZEN MATERIAAL'!$I$198</definedName>
    <definedName name="Kabelschoen_LS">'[2]BASISPRIJZEN MATERIAAL'!$I$198</definedName>
    <definedName name="Kit_kunststof_AL" localSheetId="6">'[2]BASISPRIJZEN MATERIAAL'!$I$190</definedName>
    <definedName name="Kit_kunststof_AL" localSheetId="7">'[2]BASISPRIJZEN MATERIAAL'!$I$190</definedName>
    <definedName name="Kit_kunststof_AL" localSheetId="8">'[2]BASISPRIJZEN MATERIAAL'!$I$190</definedName>
    <definedName name="Kit_kunststof_AL" localSheetId="10">'[6]BASISPRIJZEN MATERIAAL'!$I$190</definedName>
    <definedName name="Kit_kunststof_AL" localSheetId="14">'[4]BASISPRIJZEN MATERIAAL'!$I$190</definedName>
    <definedName name="Kit_kunststof_AL" localSheetId="0">'[4]BASISPRIJZEN MATERIAAL'!$I$190</definedName>
    <definedName name="Kit_kunststof_AL">'[2]BASISPRIJZEN MATERIAAL'!$I$190</definedName>
    <definedName name="Kit_kunststof_papierlood" localSheetId="6">'[2]BASISPRIJZEN MATERIAAL'!$I$191</definedName>
    <definedName name="Kit_kunststof_papierlood" localSheetId="7">'[2]BASISPRIJZEN MATERIAAL'!$I$191</definedName>
    <definedName name="Kit_kunststof_papierlood" localSheetId="8">'[2]BASISPRIJZEN MATERIAAL'!$I$191</definedName>
    <definedName name="Kit_kunststof_papierlood" localSheetId="10">'[6]BASISPRIJZEN MATERIAAL'!$I$191</definedName>
    <definedName name="Kit_kunststof_papierlood" localSheetId="14">'[4]BASISPRIJZEN MATERIAAL'!$I$191</definedName>
    <definedName name="Kit_kunststof_papierlood" localSheetId="0">'[4]BASISPRIJZEN MATERIAAL'!$I$191</definedName>
    <definedName name="Kit_kunststof_papierlood">'[2]BASISPRIJZEN MATERIAAL'!$I$191</definedName>
    <definedName name="Kit_papierlood" localSheetId="6">'[2]BASISPRIJZEN MATERIAAL'!$I$189</definedName>
    <definedName name="Kit_papierlood" localSheetId="7">'[2]BASISPRIJZEN MATERIAAL'!$I$189</definedName>
    <definedName name="Kit_papierlood" localSheetId="8">'[2]BASISPRIJZEN MATERIAAL'!$I$189</definedName>
    <definedName name="Kit_papierlood" localSheetId="10">'[6]BASISPRIJZEN MATERIAAL'!$I$189</definedName>
    <definedName name="Kit_papierlood" localSheetId="14">'[4]BASISPRIJZEN MATERIAAL'!$I$189</definedName>
    <definedName name="Kit_papierlood" localSheetId="0">'[4]BASISPRIJZEN MATERIAAL'!$I$189</definedName>
    <definedName name="Kit_papierlood">'[2]BASISPRIJZEN MATERIAAL'!$I$189</definedName>
    <definedName name="Klein_materiaal_10">10</definedName>
    <definedName name="Klein_materiaal_100">100</definedName>
    <definedName name="Klein_materiaal_25">25</definedName>
    <definedName name="Plaat_postnummer_telefoon" localSheetId="6">'[2]BASISPRIJZEN MATERIAAL'!$I$160</definedName>
    <definedName name="Plaat_postnummer_telefoon" localSheetId="7">'[2]BASISPRIJZEN MATERIAAL'!$I$160</definedName>
    <definedName name="Plaat_postnummer_telefoon" localSheetId="8">'[2]BASISPRIJZEN MATERIAAL'!$I$160</definedName>
    <definedName name="Plaat_postnummer_telefoon" localSheetId="10">'[6]BASISPRIJZEN MATERIAAL'!$I$160</definedName>
    <definedName name="Plaat_postnummer_telefoon" localSheetId="14">'[4]BASISPRIJZEN MATERIAAL'!$I$160</definedName>
    <definedName name="Plaat_postnummer_telefoon" localSheetId="0">'[4]BASISPRIJZEN MATERIAAL'!$I$160</definedName>
    <definedName name="Plaat_postnummer_telefoon">'[2]BASISPRIJZEN MATERIAAL'!$I$160</definedName>
    <definedName name="SAPBEXrevision" localSheetId="11" hidden="1">23</definedName>
    <definedName name="SAPBEXrevision" hidden="1">10</definedName>
    <definedName name="SAPBEXsysID" hidden="1">"BP1"</definedName>
    <definedName name="SAPBEXwbID" localSheetId="11" hidden="1">"3OXN00JDSWKKLN5ZRDB3JJU3L"</definedName>
    <definedName name="SAPBEXwbID" hidden="1">"4751QXOCD67AJ09JC6QHJDZY6"</definedName>
    <definedName name="Sleutelkastje" localSheetId="6">'[2]BASISPRIJZEN MATERIAAL'!$I$159</definedName>
    <definedName name="Sleutelkastje" localSheetId="7">'[2]BASISPRIJZEN MATERIAAL'!$I$159</definedName>
    <definedName name="Sleutelkastje" localSheetId="8">'[2]BASISPRIJZEN MATERIAAL'!$I$159</definedName>
    <definedName name="Sleutelkastje" localSheetId="10">'[6]BASISPRIJZEN MATERIAAL'!$I$159</definedName>
    <definedName name="Sleutelkastje" localSheetId="14">'[4]BASISPRIJZEN MATERIAAL'!$I$159</definedName>
    <definedName name="Sleutelkastje" localSheetId="0">'[4]BASISPRIJZEN MATERIAAL'!$I$159</definedName>
    <definedName name="Sleutelkastje">'[2]BASISPRIJZEN MATERIAAL'!$I$159</definedName>
    <definedName name="Slot_voor_sleutelkastje" localSheetId="6">'[2]BASISPRIJZEN MATERIAAL'!$I$158</definedName>
    <definedName name="Slot_voor_sleutelkastje" localSheetId="7">'[2]BASISPRIJZEN MATERIAAL'!$I$158</definedName>
    <definedName name="Slot_voor_sleutelkastje" localSheetId="8">'[2]BASISPRIJZEN MATERIAAL'!$I$158</definedName>
    <definedName name="Slot_voor_sleutelkastje" localSheetId="10">'[6]BASISPRIJZEN MATERIAAL'!$I$158</definedName>
    <definedName name="Slot_voor_sleutelkastje" localSheetId="14">'[4]BASISPRIJZEN MATERIAAL'!$I$158</definedName>
    <definedName name="Slot_voor_sleutelkastje" localSheetId="0">'[4]BASISPRIJZEN MATERIAAL'!$I$158</definedName>
    <definedName name="Slot_voor_sleutelkastje">'[2]BASISPRIJZEN MATERIAAL'!$I$158</definedName>
    <definedName name="Terminal_kunststof" localSheetId="6">'[2]BASISPRIJZEN MATERIAAL'!$I$195</definedName>
    <definedName name="Terminal_kunststof" localSheetId="7">'[2]BASISPRIJZEN MATERIAAL'!$I$195</definedName>
    <definedName name="Terminal_kunststof" localSheetId="8">'[2]BASISPRIJZEN MATERIAAL'!$I$195</definedName>
    <definedName name="Terminal_kunststof" localSheetId="10">'[6]BASISPRIJZEN MATERIAAL'!$I$195</definedName>
    <definedName name="Terminal_kunststof" localSheetId="14">'[4]BASISPRIJZEN MATERIAAL'!$I$195</definedName>
    <definedName name="Terminal_kunststof" localSheetId="0">'[4]BASISPRIJZEN MATERIAAL'!$I$195</definedName>
    <definedName name="Terminal_kunststof">'[2]BASISPRIJZEN MATERIAAL'!$I$195</definedName>
    <definedName name="Terminal_LS" localSheetId="6">'[2]BASISPRIJZEN MATERIAAL'!$I$200</definedName>
    <definedName name="Terminal_LS" localSheetId="7">'[2]BASISPRIJZEN MATERIAAL'!$I$200</definedName>
    <definedName name="Terminal_LS" localSheetId="8">'[2]BASISPRIJZEN MATERIAAL'!$I$200</definedName>
    <definedName name="Terminal_LS" localSheetId="10">'[6]BASISPRIJZEN MATERIAAL'!$I$200</definedName>
    <definedName name="Terminal_LS" localSheetId="14">'[4]BASISPRIJZEN MATERIAAL'!$I$200</definedName>
    <definedName name="Terminal_LS" localSheetId="0">'[4]BASISPRIJZEN MATERIAAL'!$I$200</definedName>
    <definedName name="Terminal_LS">'[2]BASISPRIJZEN MATERIAAL'!$I$200</definedName>
    <definedName name="Traduction1" localSheetId="6">'[3]Codes des IM'!$A$28:$D$1853</definedName>
    <definedName name="Traduction1" localSheetId="7">'[3]Codes des IM'!$A$28:$D$1853</definedName>
    <definedName name="Traduction1" localSheetId="8">'[3]Codes des IM'!$A$28:$D$1853</definedName>
    <definedName name="Traduction1" localSheetId="10">'[5]Codes des IM'!$A$28:$D$1853</definedName>
    <definedName name="Traduction1" localSheetId="14">'[5]Codes des IM'!$A$28:$D$1853</definedName>
    <definedName name="Traduction1" localSheetId="0">'[5]Codes des IM'!$A$28:$D$1853</definedName>
    <definedName name="Traduction1">'[3]Codes des IM'!$A$28:$D$1853</definedName>
    <definedName name="Verbinder_kunststof_M4" localSheetId="6">'[2]BASISPRIJZEN MATERIAAL'!$I$192</definedName>
    <definedName name="Verbinder_kunststof_M4" localSheetId="7">'[2]BASISPRIJZEN MATERIAAL'!$I$192</definedName>
    <definedName name="Verbinder_kunststof_M4" localSheetId="8">'[2]BASISPRIJZEN MATERIAAL'!$I$192</definedName>
    <definedName name="Verbinder_kunststof_M4" localSheetId="10">'[6]BASISPRIJZEN MATERIAAL'!$I$192</definedName>
    <definedName name="Verbinder_kunststof_M4" localSheetId="14">'[4]BASISPRIJZEN MATERIAAL'!$I$192</definedName>
    <definedName name="Verbinder_kunststof_M4" localSheetId="0">'[4]BASISPRIJZEN MATERIAAL'!$I$192</definedName>
    <definedName name="Verbinder_kunststof_M4">'[2]BASISPRIJZEN MATERIAAL'!$I$192</definedName>
    <definedName name="Verbinder_kunststof_papierlood_M3" localSheetId="6">'[2]BASISPRIJZEN MATERIAAL'!$I$192</definedName>
    <definedName name="Verbinder_kunststof_papierlood_M3" localSheetId="7">'[2]BASISPRIJZEN MATERIAAL'!$I$192</definedName>
    <definedName name="Verbinder_kunststof_papierlood_M3" localSheetId="8">'[2]BASISPRIJZEN MATERIAAL'!$I$192</definedName>
    <definedName name="Verbinder_kunststof_papierlood_M3" localSheetId="10">'[6]BASISPRIJZEN MATERIAAL'!$I$192</definedName>
    <definedName name="Verbinder_kunststof_papierlood_M3" localSheetId="14">'[4]BASISPRIJZEN MATERIAAL'!$I$192</definedName>
    <definedName name="Verbinder_kunststof_papierlood_M3" localSheetId="0">'[4]BASISPRIJZEN MATERIAAL'!$I$192</definedName>
    <definedName name="Verbinder_kunststof_papierlood_M3">'[2]BASISPRIJZEN MATERIAAL'!$I$192</definedName>
    <definedName name="Verbinder_papierlood_M3" localSheetId="6">'[2]BASISPRIJZEN MATERIAAL'!$I$192</definedName>
    <definedName name="Verbinder_papierlood_M3" localSheetId="7">'[2]BASISPRIJZEN MATERIAAL'!$I$192</definedName>
    <definedName name="Verbinder_papierlood_M3" localSheetId="8">'[2]BASISPRIJZEN MATERIAAL'!$I$192</definedName>
    <definedName name="Verbinder_papierlood_M3" localSheetId="10">'[6]BASISPRIJZEN MATERIAAL'!$I$192</definedName>
    <definedName name="Verbinder_papierlood_M3" localSheetId="14">'[4]BASISPRIJZEN MATERIAAL'!$I$192</definedName>
    <definedName name="Verbinder_papierlood_M3" localSheetId="0">'[4]BASISPRIJZEN MATERIAAL'!$I$192</definedName>
    <definedName name="Verbinder_papierlood_M3">'[2]BASISPRIJZEN MATERIAAL'!$I$192</definedName>
    <definedName name="Wikkeldoos_LS" localSheetId="6">'[2]BASISPRIJZEN MATERIAAL'!$I$199</definedName>
    <definedName name="Wikkeldoos_LS" localSheetId="7">'[2]BASISPRIJZEN MATERIAAL'!$I$199</definedName>
    <definedName name="Wikkeldoos_LS" localSheetId="8">'[2]BASISPRIJZEN MATERIAAL'!$I$199</definedName>
    <definedName name="Wikkeldoos_LS" localSheetId="10">'[6]BASISPRIJZEN MATERIAAL'!$I$199</definedName>
    <definedName name="Wikkeldoos_LS" localSheetId="14">'[4]BASISPRIJZEN MATERIAAL'!$I$199</definedName>
    <definedName name="Wikkeldoos_LS" localSheetId="0">'[4]BASISPRIJZEN MATERIAAL'!$I$199</definedName>
    <definedName name="Wikkeldoos_LS">'[2]BASISPRIJZEN MATERIAAL'!$I$199</definedName>
    <definedName name="Z_C8C7977F_B6BF_432B_A1A7_559450D521AF_.wvu.PrintArea" localSheetId="6" hidden="1">'TABEL 4A'!$A$1:$M$54</definedName>
    <definedName name="Z_C8C7977F_B6BF_432B_A1A7_559450D521AF_.wvu.PrintArea" localSheetId="7" hidden="1">'TABEL 4B'!$A$1:$M$54</definedName>
    <definedName name="Z_C8C7977F_B6BF_432B_A1A7_559450D521AF_.wvu.PrintArea" localSheetId="8" hidden="1">'TABEL 5A'!$A$1:$M$70</definedName>
    <definedName name="Z_C8C7977F_B6BF_432B_A1A7_559450D521AF_.wvu.PrintArea" localSheetId="0" hidden="1">'TITELBLAD'!$A$1:$Q$169</definedName>
    <definedName name="Z_C8C7977F_B6BF_432B_A1A7_559450D521AF_.wvu.PrintTitles" localSheetId="6" hidden="1">'TABEL 4A'!$2:$2</definedName>
    <definedName name="Z_C8C7977F_B6BF_432B_A1A7_559450D521AF_.wvu.PrintTitles" localSheetId="7" hidden="1">'TABEL 4B'!$2:$2</definedName>
    <definedName name="Z_C8C7977F_B6BF_432B_A1A7_559450D521AF_.wvu.PrintTitles" localSheetId="8" hidden="1">'TABEL 5A'!$2:$2</definedName>
  </definedNames>
  <calcPr fullCalcOnLoad="1"/>
</workbook>
</file>

<file path=xl/sharedStrings.xml><?xml version="1.0" encoding="utf-8"?>
<sst xmlns="http://schemas.openxmlformats.org/spreadsheetml/2006/main" count="1044" uniqueCount="475">
  <si>
    <t>Budget</t>
  </si>
  <si>
    <t>Realiteit</t>
  </si>
  <si>
    <t>boekjaar</t>
  </si>
  <si>
    <t>Codes</t>
  </si>
  <si>
    <t>Formule</t>
  </si>
  <si>
    <t>+</t>
  </si>
  <si>
    <t>Aangekochte GSC</t>
  </si>
  <si>
    <t>Aangekochte WKC</t>
  </si>
  <si>
    <t>Verkochte GSC</t>
  </si>
  <si>
    <t>-</t>
  </si>
  <si>
    <t>Verkochte WKC</t>
  </si>
  <si>
    <t>Voorraadwijziging groenestroomcertificaten (toename voorraad: negatieve waarde, afname voorraad: positieve waarde)</t>
  </si>
  <si>
    <t>Voorraadwijziging warmtekrachtcertificaten (toename voorraad: negatieve waarde, afname voorraad: positieve waarde)</t>
  </si>
  <si>
    <t>Kapitaalkostvergoeding niet-geïmmobiliseerde GSC en WKC</t>
  </si>
  <si>
    <t>Gemiddelde voorraad niet-geïmmobiliseerde groenestroom- en warmtekrachtcertificaten (boekhoudkundige waarde)</t>
  </si>
  <si>
    <t>Beginvoorraad niet-geïmmobiliseerde groenestroom- en warmtekrachtcertificaten (1/01/XX)</t>
  </si>
  <si>
    <t>Eindvoorraad niet-geïmmobiliseerde groenestroom- en warmtekrachtcertificaten (31/12/XX)</t>
  </si>
  <si>
    <t xml:space="preserve">Totaal exogene kosten i.h.k.v. tariefmethodologie </t>
  </si>
  <si>
    <t>Gemiddelde voorraad geïmmobiliseerde groenestroom- en warmtekrachtcertificaten (boekhoudkundige waarde)</t>
  </si>
  <si>
    <t>Beginvoorraad geïmmobiliseerde groenestroom- en warmtekrachtcertificaten (1/01/XX)</t>
  </si>
  <si>
    <t>Eindvoorraad geïmmobiliseerde groenestroom- en warmtekrachtcertificaten (31/12/XX)</t>
  </si>
  <si>
    <t>Ja</t>
  </si>
  <si>
    <t>Neen</t>
  </si>
  <si>
    <t>DISTRIBUTIENETBEHEERDER :</t>
  </si>
  <si>
    <t>ONDERNEMINGSNUMMER:</t>
  </si>
  <si>
    <t>WERKMAATSCHAPPIJ:</t>
  </si>
  <si>
    <t>ACTIVITEIT :</t>
  </si>
  <si>
    <t>In het kader van volgende reguleringsperiode:</t>
  </si>
  <si>
    <t>van</t>
  </si>
  <si>
    <t>tot en met</t>
  </si>
  <si>
    <t>Rapportering over boekjaren:</t>
  </si>
  <si>
    <t xml:space="preserve">Het rapporteringsmodel heeft als doel om via een standaardformaat tegemoet te komen aan de informatiebehoeften van de VREG </t>
  </si>
  <si>
    <t>teneinde een toegestaan inkomen uit de distributienettarieven voor elke distributienetbeheerder te bepalen.</t>
  </si>
  <si>
    <t xml:space="preserve">de methoden voor het berekenen en vastleggen van de tarifaire voorwaarden inzake de aansluiting op en toegang tot de distributienetten. </t>
  </si>
  <si>
    <t>RAPPORTERINGSMODEL EXOGENE KOSTEN</t>
  </si>
  <si>
    <t>Distributienetbeheerder:</t>
  </si>
  <si>
    <t>Activiteit:</t>
  </si>
  <si>
    <t>jaar</t>
  </si>
  <si>
    <t>INVLOED OP HET RESULTAAT</t>
  </si>
  <si>
    <t>Saldo van het jaar</t>
  </si>
  <si>
    <t>TOTAAL</t>
  </si>
  <si>
    <r>
      <rPr>
        <b/>
        <sz val="10"/>
        <rFont val="Arial"/>
        <family val="2"/>
      </rPr>
      <t>Boeking</t>
    </r>
    <r>
      <rPr>
        <sz val="10"/>
        <rFont val="Arial"/>
        <family val="2"/>
      </rPr>
      <t xml:space="preserve"> van het saldo </t>
    </r>
    <r>
      <rPr>
        <sz val="10"/>
        <rFont val="Arial"/>
        <family val="2"/>
      </rPr>
      <t>in het resultaat van het exploitatiejaar</t>
    </r>
  </si>
  <si>
    <t>Totaal</t>
  </si>
  <si>
    <t>(1)</t>
  </si>
  <si>
    <t>(2)</t>
  </si>
  <si>
    <t xml:space="preserve">in het </t>
  </si>
  <si>
    <t xml:space="preserve">resultaat </t>
  </si>
  <si>
    <t xml:space="preserve">    Totale jaarlijkse impact</t>
  </si>
  <si>
    <t xml:space="preserve">    op de resultaten</t>
  </si>
  <si>
    <t>Overlopende rekeningen</t>
  </si>
  <si>
    <t>Saldo</t>
  </si>
  <si>
    <t>(-) Credit saldo</t>
  </si>
  <si>
    <t>(+) Debet saldo</t>
  </si>
  <si>
    <t>Beslissing van de VREG</t>
  </si>
  <si>
    <t>Evolutie saldo exogene kosten op overlopende rekeningen</t>
  </si>
  <si>
    <t>Tariefposten</t>
  </si>
  <si>
    <t>Vlaanderen</t>
  </si>
  <si>
    <t>Federaal</t>
  </si>
  <si>
    <t>Toeslagen of heffingen ter financiering van de openbare dienstverplichtingen</t>
  </si>
  <si>
    <t>Bijdragen ter dekking van de verloren kosten</t>
  </si>
  <si>
    <t>Alle verbintenissen ten opzichte van de pensioenfondsen van de DNB's</t>
  </si>
  <si>
    <t>Overige lokale, provinciale, gewestelijke of federale belastingen</t>
  </si>
  <si>
    <t>Totaal belastingen, heffingen, toeslagen, bijdragen en retributies</t>
  </si>
  <si>
    <t>Bijkomende informatie</t>
  </si>
  <si>
    <t>Gelieve in bijlage een opsplitsing van de post "overige lokale, provinciale, gewestelijke of federale belastingen" te geven.</t>
  </si>
  <si>
    <t>Geef hierbij per onderscheiden component de bedragen op.</t>
  </si>
  <si>
    <t>Belastingen, heffingen, toeslagen, bijdragen en retributies</t>
  </si>
  <si>
    <t>Bijlage:</t>
  </si>
  <si>
    <t>In dit rapporteringsmodel worden de tabellen en bijkomend aan te leveren informatie opgenomen die moeten worden gebruikt in het kader van</t>
  </si>
  <si>
    <t>RICHTLIJNEN BIJ HET INVULLEN EN DE INTERPRETATIE VAN HET RAPPORTERINGSMODEL VOOR EXOGENE KOSTEN</t>
  </si>
  <si>
    <t xml:space="preserve">Deze tabel kan slechts op ex-post basis (o.b.v. de werkelijke cijfers van het boekjaar) worden gerapporteerd. </t>
  </si>
  <si>
    <t xml:space="preserve">om, indien nodig, nog bijkomende inlichtingen buiten dit rapporteringsmodel op te vragen. Dit rapporteringsmodel maakt integraal deel uit van </t>
  </si>
  <si>
    <t xml:space="preserve">de bepaling van het inkomen ter dekking van de exogene kosten van de distributienetbeheerder. Desalniettemin behoudt de VREG zich de mogelijkheid  </t>
  </si>
  <si>
    <t>Het rapporteringsmodel dient in 3 exemplaren te worden opgeleverd, alsook onder elektronische vorm (Excel-formaat).</t>
  </si>
  <si>
    <t>Legenda celkleuren</t>
  </si>
  <si>
    <t>(+) ==&gt; Teruggave overschot, verlaging van de tarieven;</t>
  </si>
  <si>
    <t xml:space="preserve">(-) ==&gt; Recuperatie tekort, verhoging van de tarieven </t>
  </si>
  <si>
    <r>
      <rPr>
        <b/>
        <sz val="10"/>
        <rFont val="Arial"/>
        <family val="2"/>
      </rPr>
      <t>Terugname</t>
    </r>
    <r>
      <rPr>
        <sz val="10"/>
        <rFont val="Arial"/>
        <family val="2"/>
      </rPr>
      <t xml:space="preserve"> van het saldo in het resultaat van het exploitatiejaar (volgens afspraak met VREG)</t>
    </r>
  </si>
  <si>
    <t>Resterend saldo terug te nemen</t>
  </si>
  <si>
    <t>Wettelijke rentevoet van het kalenderjaar (in te vullen door de VREG)</t>
  </si>
  <si>
    <t>Werd vergoeding financieringskost geïmmobiliseerde certificaten geplaffonneerd? (input VREG)</t>
  </si>
  <si>
    <t>Wettelijke rentevoet (input VREG)</t>
  </si>
  <si>
    <t>Kapitaalkostvergoeding volgens tariefmethodologie</t>
  </si>
  <si>
    <t>X</t>
  </si>
  <si>
    <t>Bijlage</t>
  </si>
  <si>
    <t>Berekende of overgenomen waarde waarvoor dus geen manuele input vereist is</t>
  </si>
  <si>
    <t>Toegestane inkomsten</t>
  </si>
  <si>
    <t>Werkelijke ontvangsten</t>
  </si>
  <si>
    <t>Tenslotte blijkt uit deze tabel eveneens de inbaarheid van de vastgestelde verschillen tussen de door de VREG goedgekeurde en de door de DNB ingeboekte bedragen.</t>
  </si>
  <si>
    <t>Verkochte GSC en WKC volgens Energiedecreet</t>
  </si>
  <si>
    <t>Opmerking</t>
  </si>
  <si>
    <t xml:space="preserve">Vervolgens worden de werkelijke gegevens voor de desbetreffende boekjaren op ex-post basis gerapporteerd waaruit vervolgens een saldo tussen de gebudgetteerde - </t>
  </si>
  <si>
    <t>Opbrengst van recuperatie van kost van REG-premies (Energiebesluit), gevorderd door distributienetbeheerder van Vlaamse Overheid (VEA)</t>
  </si>
  <si>
    <t>Kost van REG-premies gevorderd door rechthebbenden van de distributienetbeheerder (Energiebesluit)</t>
  </si>
  <si>
    <t>Inkomsten verkregen van Vlaamse Overheid (VEA) bij verkoop van geïmmobiliseerde certificaten vanaf/op einddatum immobilisatieperiode, vermeld in het Energiebesluit artikel 6.4.14/1 §1, 1°, a) en 2), a)</t>
  </si>
  <si>
    <t>Verplicht aangekochte groenestroom- en warmtekrachtcertificaten (GSC en WKC) aan minimumwaarde volgens Energiedecreet</t>
  </si>
  <si>
    <t>Netto-uitgaven/ -inkomsten (positieve waarde voor een netto-uitgave) i.h.k.v. de verrekening van de kost van groenestroom- en warmtekrachtcertificaten onder distributienetbeheerders volgens Energiedecreet (solidarisering opkoopverplichting)</t>
  </si>
  <si>
    <t>Kost van de gratis kWh door energieleveranciers aan de distributienetbeheerder aangerekend aan eenheidsprijs volgens het Energiebesluit</t>
  </si>
  <si>
    <t>Saldo kapitaalkostvergoeding geïmmobiliseerde GSC en WKC indien financieringskostvergoeding voor banking geplafonneerd en lager dan vergoeding in tariefmethodologie</t>
  </si>
  <si>
    <t>Wettelijke rentevoet van het kalenderjaar XX (in te vullen door de VREG)</t>
  </si>
  <si>
    <t xml:space="preserve">(-) ==&gt; Minder werkelijke exogene kosten dan werkelijke ontvangsten voor exogene kosten; </t>
  </si>
  <si>
    <t>(+) ==&gt; Meer werkelijke exogene kosten dan werkelijke ontvangsten voor exogene kosten.</t>
  </si>
  <si>
    <t>Saldo m.b.t. exogene kosten van het boekjaar</t>
  </si>
  <si>
    <t>(+) ==&gt; Minder werkelijke ontvangsten dan toegestane inkomsten (tekort)</t>
  </si>
  <si>
    <t>(-) ==&gt; Meer werkelijke ontvangsten dan toegestane inkomsten (overschot)</t>
  </si>
  <si>
    <t>REGULATOIRE SALDI M.B.T. VOLUMEVERSCHILLEN</t>
  </si>
  <si>
    <t xml:space="preserve">(-) ==&gt; Minder werkelijke exogene kosten dan werkelijke ontvangsten voor exogene kosten (overschot); </t>
  </si>
  <si>
    <t>(+) ==&gt; Meer werkelijke exogene kosten dan werkelijke ontvangsten voor exogene kosten (tekort).</t>
  </si>
  <si>
    <t>Opbrengsten gevorderd door de distributienetbeheerder van de Vlaamse Overheid (VEA) i.h.k.v. banking certificaten (geïmmobiliseerde certificaten), alleen voor vergoeding voor financiering (niet bij verkoop van de certificaten)</t>
  </si>
  <si>
    <t>Vergoeding Vlaamse Overheid relatief t.o.v. gemiddelde voorraad aan boekhoudkundige waarde</t>
  </si>
  <si>
    <t>wordt het verschil tussen beide als een exogene kost beschouwd.</t>
  </si>
  <si>
    <t>Tabellen</t>
  </si>
  <si>
    <t>Voetnoot:</t>
  </si>
  <si>
    <t>In kolom H wordt met 'X' aangegeven voor welke rubrieken een verantwoording van het budget door de distributienetbeheerder dient bijgevoegd te worden.</t>
  </si>
  <si>
    <t>van de commissaris van de distributienetbeheerder.</t>
  </si>
  <si>
    <t>Omschrijving gebudgetteerde kosten en opbrengsten / balanswaarden</t>
  </si>
  <si>
    <t>Gelieve voor de werkelijke kosten waarden op te nemen vòòr de boeking van de overdracht van de saldi.</t>
  </si>
  <si>
    <t xml:space="preserve">Lasten van niet-gekapitaliseerde pensioenen </t>
  </si>
  <si>
    <t>TABEL 2: Algemeen overzicht</t>
  </si>
  <si>
    <t>OPBRENGSTEN</t>
  </si>
  <si>
    <t>I. Bedrijfsopbrengsten</t>
  </si>
  <si>
    <t>70/74</t>
  </si>
  <si>
    <t>A. Omzet</t>
  </si>
  <si>
    <t>B. Wijziging in de voorraad goederen in bewerking</t>
  </si>
  <si>
    <t xml:space="preserve">    en gereed product en in de bestellingen in uit-</t>
  </si>
  <si>
    <t xml:space="preserve">    voering (toename +, afname -)</t>
  </si>
  <si>
    <t>C. Geproduceerde vaste activa</t>
  </si>
  <si>
    <t>D. Andere bedrijfsopbrengsten</t>
  </si>
  <si>
    <t>IV. Financiële opbrengsten</t>
  </si>
  <si>
    <t>VII. Uitzonderlijke opbrengsten</t>
  </si>
  <si>
    <t>IX bis. A. Onttrekking aan de uitgestelde</t>
  </si>
  <si>
    <t xml:space="preserve"> belastingen</t>
  </si>
  <si>
    <t>X. B. Regularisering van belastingen en terugne-</t>
  </si>
  <si>
    <t xml:space="preserve">   ming van voorzieningen voor belastingen</t>
  </si>
  <si>
    <t>XI. Verlies van het boekjaar</t>
  </si>
  <si>
    <t>KOSTEN</t>
  </si>
  <si>
    <t>II. Bedrijfskosten</t>
  </si>
  <si>
    <t>60/64</t>
  </si>
  <si>
    <t>A. Handelsgoederen, grond- en hulpstoffen</t>
  </si>
  <si>
    <t>B. Diensten en diverse goederen</t>
  </si>
  <si>
    <t>C. Bezoldigingen, sociale lasten en pensioenen</t>
  </si>
  <si>
    <t>D. Afschrijvingen en waardeverminderingen op</t>
  </si>
  <si>
    <t xml:space="preserve">    oprichtingskosten, op immateriële en </t>
  </si>
  <si>
    <t xml:space="preserve">    materiële vaste activa</t>
  </si>
  <si>
    <t>E. Waardeverminderingen op voorraden, bestellin-</t>
  </si>
  <si>
    <t xml:space="preserve">    gen in uitvoering en handelsvorderingen (toevoe-</t>
  </si>
  <si>
    <t xml:space="preserve">    gingen +, terugnemingen -)</t>
  </si>
  <si>
    <t>631/4</t>
  </si>
  <si>
    <t>F. Voorzieningen voor risico's en kosten (toevoe-</t>
  </si>
  <si>
    <t xml:space="preserve">    gingen +, bestedingen en terugnemingen -)</t>
  </si>
  <si>
    <t>635/7</t>
  </si>
  <si>
    <t>G. Andere bedrijfskosten</t>
  </si>
  <si>
    <t>640/8</t>
  </si>
  <si>
    <t>H. Als herstructureringskosten geactiveerde bedrijfs-</t>
  </si>
  <si>
    <t xml:space="preserve">    kosten (-)</t>
  </si>
  <si>
    <t>V. Financiële kosten</t>
  </si>
  <si>
    <t>VIII. Uitzonderlijke kosten</t>
  </si>
  <si>
    <t>IX bis. B. Overboeking naar de uitgestelde</t>
  </si>
  <si>
    <t>670/3</t>
  </si>
  <si>
    <t>Netbeheer elektriciteit</t>
  </si>
  <si>
    <t>Netbeheer gas</t>
  </si>
  <si>
    <t>Niet-gereguleerde activiteiten</t>
  </si>
  <si>
    <t>Niet-exogene kosten/opbrengsten</t>
  </si>
  <si>
    <t>Exogene kosten/opbrengsten</t>
  </si>
  <si>
    <t>XI. Winst van het boekjaar</t>
  </si>
  <si>
    <t>Totaal opbrengsten</t>
  </si>
  <si>
    <t>Totaal kosten</t>
  </si>
  <si>
    <t>Resultaat</t>
  </si>
  <si>
    <t>X. A. Belastingen op het resultaat</t>
  </si>
  <si>
    <t>Overige kosten/opbrengsten</t>
  </si>
  <si>
    <t>TABEL 3A: Overzicht exogene kosten (gebudgetteerde waarden)</t>
  </si>
  <si>
    <t>TABEL 3B: Overzicht exogene kosten (werkelijke waarden)</t>
  </si>
  <si>
    <t>Tabel 2 geeft een algemeen overzicht van de gerapporteerde gegevens.</t>
  </si>
  <si>
    <t xml:space="preserve">Tabel 3 detailleert de exogene kosten die in rekening worden genomen ter bepaling van het toegestaan inkomen. </t>
  </si>
  <si>
    <t>Hierbij vormt het budget de ex-ante startbasis (tabel 3A). De distributienetbeheerder dient voor bepaalde rubrieken de verantwoording van het budget bij te voegen.</t>
  </si>
  <si>
    <t>en werkelijke waarden m.b.t. de exogene kosten volgt (tabel 3B).</t>
  </si>
  <si>
    <t>Op ex-ante basis (gebudgetteerde waarden) is een controleverklaring van de commissaris dus niet vereist.</t>
  </si>
  <si>
    <t>In te vullen door de distributienetbeheerder</t>
  </si>
  <si>
    <t>In te vullen door de VREG</t>
  </si>
  <si>
    <t>Cel die nog niet kan ingevuld worden met de huidig beschikbare informatie</t>
  </si>
  <si>
    <t>TITELBLAD</t>
  </si>
  <si>
    <t xml:space="preserve">In het titelblad (de identificatie) dient de distributienetbeheerder de velden: distributienetbeheerder, ondernemingsnummer, BTW-regime, werkmaatschappij en activiteit  </t>
  </si>
  <si>
    <t>in te vullen. In de verdere tabellen van het rapporteringsmodel zijn de vergelijkbare velden gelinkt aan dit titelblad. Deze velden worden dus automatisch aangevuld.</t>
  </si>
  <si>
    <t xml:space="preserve">Geef onderaan in de bijlage voor al de opgenomen waarden in onderstaande tabel de wettelijke basis.   </t>
  </si>
  <si>
    <r>
      <t xml:space="preserve">In geval van rapportering van de werkelijke cijfers </t>
    </r>
    <r>
      <rPr>
        <b/>
        <sz val="10"/>
        <rFont val="Arial"/>
        <family val="2"/>
      </rPr>
      <t xml:space="preserve">ex-post </t>
    </r>
    <r>
      <rPr>
        <sz val="10"/>
        <rFont val="Arial"/>
        <family val="2"/>
      </rPr>
      <t xml:space="preserve">dient het ingevulde rapporteringsmodel te zijn gewaarmerkt door een controleverklaring </t>
    </r>
  </si>
  <si>
    <t>Bijkomende verantwoording in bijlage (zie onderaan tabel) vereist:</t>
  </si>
  <si>
    <t>Algemene opmerking:</t>
  </si>
  <si>
    <t>In het ex-ante rapporteringsmodel dient de distributienetbeheerder de gebudgetteerde waarden voor boekjaar 2015 te rapporteren. Hierbij is ook steeds</t>
  </si>
  <si>
    <t>ruimte voorzien voor de rapportering van de gebudgetteerde waarden voor boekjaar 2016 teneinde een indicatie van de evolutie van de exogene kosten te geven.</t>
  </si>
  <si>
    <t>Het budget voor 2016 dient dus louter als indicatie en kan verder bijgesteld worden in de loop van boekjaar 2015. De gebudgetteerde waarden voor boekjaar 2015</t>
  </si>
  <si>
    <t>dienen als basis voor de bepaling van de toegestane inkomsten voor boekjaar 2015. De gebudgetteerde waarden voor boekjaar 2016 zullen dus ook pas van belang</t>
  </si>
  <si>
    <t xml:space="preserve">zijn voor de bepaling van de toegestane inkomsten voor boekjaar 2016. </t>
  </si>
  <si>
    <t>TABEL 7</t>
  </si>
  <si>
    <t>met de waarden in de boekhouding en de gepubliceerde jaarrekening.</t>
  </si>
  <si>
    <t>TABEL 8: Belastingen, heffingen, toeslagen, bijdragen en retributies</t>
  </si>
  <si>
    <t xml:space="preserve">Tabel 7 laat een jaarlijkse vergelijking toe tussen de door de Vlaamse Overheid (via VEA) uitbetaalde vergoeding i.h.k.v. de banking van groenestroom- en warmtekrachtcertificaten </t>
  </si>
  <si>
    <t xml:space="preserve">Tabel 8 geeft een overzicht van de Vlaamse en federale taksen die de distributienetbeheerder dient door te rekenen via de distributienettarieven. </t>
  </si>
  <si>
    <t>TABEL 8</t>
  </si>
  <si>
    <t>Tarief voor systeembeheer</t>
  </si>
  <si>
    <t>Tarief voor openbare dienstverplichtingen</t>
  </si>
  <si>
    <t>Tarief in verband met het gebruik van het transportnet</t>
  </si>
  <si>
    <t>Tarief voor de regeling van de spanning en van het reactief vermogen</t>
  </si>
  <si>
    <t>Tarief voor de compensatie van netverliezen</t>
  </si>
  <si>
    <t>Tariefposten in verband met de belastingen, heffingen, toeslagen, bijdragen en retributies</t>
  </si>
  <si>
    <t>Niet-periodieke tarieven</t>
  </si>
  <si>
    <t>Basistarief voor het gebruik van het net (tarief voor onderschreven en bijkomend vermogen)</t>
  </si>
  <si>
    <t>Tariefcomponent</t>
  </si>
  <si>
    <t>Supplementaire en complementaire diensten</t>
  </si>
  <si>
    <t>Het basistarief voor het gebruik van het net (tarief voor onderschreven en bijkomend vermogen)</t>
  </si>
  <si>
    <t>Het tarief voor het systeembeheer</t>
  </si>
  <si>
    <t>Het tarief voor openbare dienstverplichtingen</t>
  </si>
  <si>
    <t>De tariefposten in verband met de belastingen, heffingen, toeslagen, bijdragen en retributies</t>
  </si>
  <si>
    <r>
      <t>Het tarief voor de regeling van de spanning en van het reactief vermogen</t>
    </r>
    <r>
      <rPr>
        <vertAlign val="superscript"/>
        <sz val="10"/>
        <rFont val="Arial"/>
        <family val="2"/>
      </rPr>
      <t>1</t>
    </r>
  </si>
  <si>
    <r>
      <t>Het tarief voor de compensatie van de netverliezen</t>
    </r>
    <r>
      <rPr>
        <vertAlign val="superscript"/>
        <sz val="10"/>
        <rFont val="Arial"/>
        <family val="2"/>
      </rPr>
      <t>1</t>
    </r>
  </si>
  <si>
    <r>
      <t>Supplementaire en complementaire diensten</t>
    </r>
    <r>
      <rPr>
        <vertAlign val="superscript"/>
        <sz val="10"/>
        <rFont val="Arial"/>
        <family val="2"/>
      </rPr>
      <t>2</t>
    </r>
  </si>
  <si>
    <t>voor deze specifieke activiteit.</t>
  </si>
  <si>
    <t>Tabel 6</t>
  </si>
  <si>
    <t>Exogene kosten i.h.k.v. het basistarief voor het gebruik van het net</t>
  </si>
  <si>
    <t>Exogene kosten i.h.k.v. het tarief voor het systeembeheer</t>
  </si>
  <si>
    <t>Exogene kosten i.h.k.v. het tarief voor de meet-en telactiviteit</t>
  </si>
  <si>
    <t>Tarief ter vergoeding van de meet- en telactiviteit</t>
  </si>
  <si>
    <t>Het tarief ter vergoeding van de meet- en telactiviteit</t>
  </si>
  <si>
    <t>Exogene kosten i.h.k.v. het tarief voor openbare dienstverplichtingen</t>
  </si>
  <si>
    <t>Exogene kosten i.h.k.v. het tarief voor de regeling van de spanning en het reactief vermogen</t>
  </si>
  <si>
    <t>Exogene kosten i.h.k.v. het tarief voor de compensatie van de netverliezen</t>
  </si>
  <si>
    <t>Exogene kosten i.h.k.v. het tarief voor de supplementaire en complementaire diensten</t>
  </si>
  <si>
    <t>Exogene kosten i.h.k.v. niet-periodieke tarieven</t>
  </si>
  <si>
    <t>Exogene kosten i.h.k.v. het tarief voor belastingen, heffingen, toeslagen, bijdragen en retributies</t>
  </si>
  <si>
    <t>(+) ==&gt; Tekort, meer kosten dan gebudgetteerd</t>
  </si>
  <si>
    <t>(-) ==&gt; Overschot, minder kosten dan gebudgetteerd</t>
  </si>
  <si>
    <t>Bijkomende opmerking:</t>
  </si>
  <si>
    <t>Exogene kosten i.h.k.v. het tarief voor de meet- en telactiviteit</t>
  </si>
  <si>
    <t>Saldo regulatoir actief (-passief), geboekt onder vorige tariefmethodologie, m.b.t. boekjaar 2008</t>
  </si>
  <si>
    <t>Saldo regulatoir actief (-passief), geboekt onder vorige tariefmethodologie, m.b.t. boekjaar 2009</t>
  </si>
  <si>
    <r>
      <t xml:space="preserve">Saldo regulatoir actief (-passief), geboekt onder vorige tariefmethodologie, m.b.t. boekjaar 2010 </t>
    </r>
    <r>
      <rPr>
        <b/>
        <vertAlign val="superscript"/>
        <sz val="10"/>
        <rFont val="Arial"/>
        <family val="2"/>
      </rPr>
      <t>3</t>
    </r>
  </si>
  <si>
    <r>
      <t xml:space="preserve">Saldo regulatoir actief (-passief), geboekt onder vorige tariefmethodologie, m.b.t. boekjaar 2011 </t>
    </r>
    <r>
      <rPr>
        <b/>
        <vertAlign val="superscript"/>
        <sz val="10"/>
        <rFont val="Arial"/>
        <family val="2"/>
      </rPr>
      <t>3</t>
    </r>
  </si>
  <si>
    <r>
      <t xml:space="preserve">Saldo regulatoir actief (-passief), geboekt onder vorige tariefmethodologie, m.b.t. boekjaar 2012 </t>
    </r>
    <r>
      <rPr>
        <b/>
        <vertAlign val="superscript"/>
        <sz val="10"/>
        <rFont val="Arial"/>
        <family val="2"/>
      </rPr>
      <t>3</t>
    </r>
  </si>
  <si>
    <r>
      <t xml:space="preserve">Saldo regulatoir actief (-passief), geboekt onder vorige tariefmethodologie, m.b.t. boekjaar 2013 </t>
    </r>
    <r>
      <rPr>
        <b/>
        <vertAlign val="superscript"/>
        <sz val="10"/>
        <rFont val="Arial"/>
        <family val="2"/>
      </rPr>
      <t>3</t>
    </r>
  </si>
  <si>
    <r>
      <t xml:space="preserve">Saldo regulatoir actief (-passief), geboekt onder vorige tariefmethodologie, m.b.t. boekjaar 2014 </t>
    </r>
    <r>
      <rPr>
        <b/>
        <vertAlign val="superscript"/>
        <sz val="10"/>
        <rFont val="Arial"/>
        <family val="2"/>
      </rPr>
      <t>3</t>
    </r>
  </si>
  <si>
    <t xml:space="preserve">en de vergoeding die in de tariefmethodologie van de VREG wordt voorzien voor de financieringskost van deze certificaten. In het geval de vergoeding voor </t>
  </si>
  <si>
    <t xml:space="preserve">de geïmmobiliseerde certificaten door VEA werd geplafonneerd en lager ligt dan de kapitaalkostvergoeding voor certificaten die in de tariefmethodologie voorzien, </t>
  </si>
  <si>
    <t xml:space="preserve">1: Deze tariefcomponenten zijn enkel van toepassing voor de gereguleerde activiteit 'elektriciteit'. Hierdoor dienen dus enkel waarden worden gerapporteerd </t>
  </si>
  <si>
    <t xml:space="preserve">2: Deze tariefcomponent is enkel van toepassing voor de gereguleerde activiteit 'gas'. Hierdoor dienen dus enkel waarden worden gerapporteerd </t>
  </si>
  <si>
    <t xml:space="preserve">Gelieve ook positieve waarden op te nemen indien het kosten betreffen. </t>
  </si>
  <si>
    <t xml:space="preserve">die door de VREG werden goedgekeurd en anderzijds de saldi, die door de DNB jaar na jaar worden ingeboekt op het niveau van de resultaten en de overlopende rekeningen. </t>
  </si>
  <si>
    <t>Afbouw regulatoir saldo m.b.t. volumeverschillen voor niet-exogene kosten onder huidige tariefmethodologie (uitgezonderd volumeverschillen m.b.t. EAN's) volgens afspraak met de VREG (positieve waarde voor recuperatie tekort aan ontvangsten)</t>
  </si>
  <si>
    <t>Gemiddeld saldo volumeverschillen m.b.t. niet-exogene kosten (uitgezonderd volumeverschillen m.b.t. EAN's)</t>
  </si>
  <si>
    <t>Saldo volumeverschillen m.b.t. niet-exogene kosten (uitgez. volumeverschillen m.b.t. EAN's) bij het begin van het boekjaar (1/01/20XX)</t>
  </si>
  <si>
    <t>Saldo volumeverschillen m.b.t. niet-exogene kosten (uitgez. volumeverschillen m.b.t. EAN's) op het einde van het boekjaar (31/12/20XX)</t>
  </si>
  <si>
    <t>BTW-REGIME:</t>
  </si>
  <si>
    <t>TABEL 7: Saldo vermogenskostvergoeding voor geïmmobiliseerde GSC en WKC in portefeuille van de distributienetbeheerder</t>
  </si>
  <si>
    <t>Kost van de gratis kWh door energieleveranciers aan de distributienetbeheerder aangerekend aan eenheidsprijzen VREG volgens het Energiebesluit</t>
  </si>
  <si>
    <t>Exogene kosten i.h.k.v. het tarief voor het gebruik van het transmissienet</t>
  </si>
  <si>
    <t>Tarief in verband met het gebruik van het transmissienet</t>
  </si>
  <si>
    <t>1.</t>
  </si>
  <si>
    <t>Tarief gebruik van het net</t>
  </si>
  <si>
    <t>1.1</t>
  </si>
  <si>
    <t>Onderschreven en bijkomend vermogen</t>
  </si>
  <si>
    <t>1.1.1</t>
  </si>
  <si>
    <t>[X * afvlakkingscoëfficient] EUR/kW</t>
  </si>
  <si>
    <r>
      <t>+ [Y * Um</t>
    </r>
    <r>
      <rPr>
        <b/>
        <vertAlign val="subscript"/>
        <sz val="10"/>
        <rFont val="Arial"/>
        <family val="2"/>
      </rPr>
      <t>nu</t>
    </r>
    <r>
      <rPr>
        <b/>
        <sz val="10"/>
        <rFont val="Arial"/>
        <family val="2"/>
      </rPr>
      <t>]  EUR /kWm</t>
    </r>
    <r>
      <rPr>
        <b/>
        <vertAlign val="subscript"/>
        <sz val="10"/>
        <rFont val="Arial"/>
        <family val="2"/>
      </rPr>
      <t xml:space="preserve">nu </t>
    </r>
  </si>
  <si>
    <r>
      <t>+ [Z * Um</t>
    </r>
    <r>
      <rPr>
        <b/>
        <vertAlign val="subscript"/>
        <sz val="10"/>
        <rFont val="Arial"/>
        <family val="2"/>
      </rPr>
      <t>su</t>
    </r>
    <r>
      <rPr>
        <b/>
        <sz val="10"/>
        <rFont val="Arial"/>
        <family val="2"/>
      </rPr>
      <t>]  EUR /kWm</t>
    </r>
    <r>
      <rPr>
        <b/>
        <vertAlign val="subscript"/>
        <sz val="10"/>
        <rFont val="Arial"/>
        <family val="2"/>
      </rPr>
      <t>su</t>
    </r>
  </si>
  <si>
    <t>met :</t>
  </si>
  <si>
    <t>X =</t>
  </si>
  <si>
    <t>Afvlakkingscoëfficient =</t>
  </si>
  <si>
    <t>X/12 =</t>
  </si>
  <si>
    <t>dag =</t>
  </si>
  <si>
    <t>nacht =</t>
  </si>
  <si>
    <t>1.1.2</t>
  </si>
  <si>
    <t>X EUR/kW</t>
  </si>
  <si>
    <t>1.1.3</t>
  </si>
  <si>
    <t xml:space="preserve">dag </t>
  </si>
  <si>
    <t xml:space="preserve">nacht </t>
  </si>
  <si>
    <t xml:space="preserve">exclusief nacht </t>
  </si>
  <si>
    <t>1.2.</t>
  </si>
  <si>
    <t>Tarief systeemdiensten</t>
  </si>
  <si>
    <t>1.3.</t>
  </si>
  <si>
    <t>Tarief meet- en telactiviteit</t>
  </si>
  <si>
    <t>AMR</t>
  </si>
  <si>
    <t>MMR</t>
  </si>
  <si>
    <t>Jaaropname</t>
  </si>
  <si>
    <t>2.</t>
  </si>
  <si>
    <t>Tarief openbare dienstverplichtingen</t>
  </si>
  <si>
    <t>Kosten in verband met de beschermde, gedropte klanten (sociale klanten)</t>
  </si>
  <si>
    <t>Kosten in verband met de niet-beschermde, gedropte klanten (SOLR)</t>
  </si>
  <si>
    <t>Kosten 100 kWh gratis elektriciteit</t>
  </si>
  <si>
    <t>REG-acties</t>
  </si>
  <si>
    <t>Openbare verlichting</t>
  </si>
  <si>
    <t>Dienst Ombudsman en informatie-activiteit</t>
  </si>
  <si>
    <t>Openbare dienstverplichting WKK</t>
  </si>
  <si>
    <t>Overnamekost certificaten</t>
  </si>
  <si>
    <t>3.</t>
  </si>
  <si>
    <t>Tarief ondersteunende diensten</t>
  </si>
  <si>
    <t>3.1.</t>
  </si>
  <si>
    <t>Tarief netverliezen</t>
  </si>
  <si>
    <t>3.2.</t>
  </si>
  <si>
    <t>Tarief reactieve energie</t>
  </si>
  <si>
    <t>Tarief voor overschrijding reactieve energie</t>
  </si>
  <si>
    <t>4.</t>
  </si>
  <si>
    <t>Toeslagen</t>
  </si>
  <si>
    <t>4.1.</t>
  </si>
  <si>
    <t>4.2.</t>
  </si>
  <si>
    <t xml:space="preserve">4.3. </t>
  </si>
  <si>
    <t>4.4.</t>
  </si>
  <si>
    <t>Lasten niet-gekapitaliseerde pensioenen</t>
  </si>
  <si>
    <t>4.5.</t>
  </si>
  <si>
    <t>4.6.</t>
  </si>
  <si>
    <t>Overige lokale, provinciale, gewestelijke en federale belastingen, heffingen, toeslagen, bijdragen en retributies</t>
  </si>
  <si>
    <t>5.</t>
  </si>
  <si>
    <t xml:space="preserve">Tabel 5A laat een jaarlijkse opvolging toe van enerzijds de saldi m.b.t. volumeverschillen inzake inkomsten voor niet-exogene kosten (uitgezonderd volumeverschillen m.b.t. EAN's), </t>
  </si>
  <si>
    <t>Relatief aandeel niet-exogene kosten (%)</t>
  </si>
  <si>
    <t>Gereguleerde activiteit 'elektriciteit- afname'</t>
  </si>
  <si>
    <t>Gereguleerde activiteit 'elektriciteit- injectie'</t>
  </si>
  <si>
    <t>Gereguleerde activiteit 'gas'</t>
  </si>
  <si>
    <t>TER INFO: HOEVEELHEDEN</t>
  </si>
  <si>
    <t>Normale uren / dagverbruik</t>
  </si>
  <si>
    <t>kWh</t>
  </si>
  <si>
    <t>Stille uren / nachtverbruik</t>
  </si>
  <si>
    <t>Stille uren / uitsluitend nachtverbruik</t>
  </si>
  <si>
    <t>Tarief voor het systeembeheer</t>
  </si>
  <si>
    <t>EUR/kWh</t>
  </si>
  <si>
    <t>1.1.</t>
  </si>
  <si>
    <t>Algemeen</t>
  </si>
  <si>
    <t>1.2</t>
  </si>
  <si>
    <t>Bijkomend: sturing en opvolging autoproducenten</t>
  </si>
  <si>
    <t>jaarprijs</t>
  </si>
  <si>
    <t>4.3.</t>
  </si>
  <si>
    <t xml:space="preserve">4.6. </t>
  </si>
  <si>
    <t>TOTAAL  (ELEKTRICITEIT - AFNAME)</t>
  </si>
  <si>
    <t>TOTAAL  (ELEKTRICITEIT - INJECTIE)</t>
  </si>
  <si>
    <t>I. De tarieven voor het gebruik van het distributienet</t>
  </si>
  <si>
    <t>1)</t>
  </si>
  <si>
    <t xml:space="preserve">Het basistarief voor overbrenging met het net </t>
  </si>
  <si>
    <t>Vaste term</t>
  </si>
  <si>
    <t xml:space="preserve">Proportionele term </t>
  </si>
  <si>
    <t xml:space="preserve">Capaciteit </t>
  </si>
  <si>
    <t>2)</t>
  </si>
  <si>
    <t xml:space="preserve">Het tarief voor het systeembeheer </t>
  </si>
  <si>
    <t>3)</t>
  </si>
  <si>
    <t>Het tarief voor de metingactiviteit</t>
  </si>
  <si>
    <t>II. Het tarief openbare dienstverplichtingen</t>
  </si>
  <si>
    <t>III. TARIEVEN VOOR DE COMPLEMENTAIRE DIENSTEN</t>
  </si>
  <si>
    <t>IV. TARIEVEN VOOR DE SUPPLEMENTAIRE DIENSTEN</t>
  </si>
  <si>
    <t xml:space="preserve">V. BELASTINGEN, HEFFINGEN, TOESLAGEN, BIJDRAGEN EN RETRIBUTIES </t>
  </si>
  <si>
    <t>Toeslagen of heffingen ter dekking van de openbare dienstverplichtingen</t>
  </si>
  <si>
    <t>4)</t>
  </si>
  <si>
    <t>Lasten van niet-gekapitaliseerde pensioenen</t>
  </si>
  <si>
    <t>5)</t>
  </si>
  <si>
    <t>6)</t>
  </si>
  <si>
    <t>Overige  lokale, provinciale, gewestelijke en federale belastingen, heffingen, toeslagen, bijdragen en retributies</t>
  </si>
  <si>
    <t>TOTAAL PERIODIEKE TARIEVEN (GAS)</t>
  </si>
  <si>
    <t xml:space="preserve">rapporteringsmodel m.b.t. het tariefvoorstel kan teruggevonden worden voor het injectietarief. Vervolgens worden hieruit de werkelijke ontvangsten voor de niet-exogene kosten m.b.t. elektriciteit (injectie) berekend </t>
  </si>
  <si>
    <t>en de werkelijke ontvangsten voor de tariefcomponenten die niet gebaseerd zijn op basis van het aantal EAN's worden vervolgens in 'tabel 5A' overgenomen.</t>
  </si>
  <si>
    <t xml:space="preserve">rapporteringsmodel m.b.t. het tariefvoorstel kan teruggevonden worden voor het afnametarief. Vervolgens worden hieruit de werkelijke ontvangsten voor de niet-exogene kosten m.b.t. elektriciteit (afname) berekend </t>
  </si>
  <si>
    <t>en de werkelijke ontvangsten voor de tariefcomponenten, die niet gebaseerd zijn op basis van het aantal EAN's, worden vervolgens in 'tabel 5A' overgenomen.</t>
  </si>
  <si>
    <t xml:space="preserve">rapporteringsmodel m.b.t. het tariefvoorstel kan teruggevonden worden. Vervolgens worden hieruit de werkelijke ontvangsten voor de niet-exogene kosten m.b.t. gas berekend </t>
  </si>
  <si>
    <t>Uiteraard dient deze tabel enkel te worden ingevuld voor de bepaling van de exogene kosten m.b.t. de gereguleerde activiteit 'gas'.</t>
  </si>
  <si>
    <t>Uiteraard dient deze tabel enkel te worden ingevuld voor de bepaling van de exogene kosten m.b.t. de gereguleerde activiteit 'elektriciteit'.</t>
  </si>
  <si>
    <t>Gereguleerde activiteit 'elektriciteit- afname' (TABEL 5B)</t>
  </si>
  <si>
    <t>Gereguleerde activiteit 'elektriciteit- injectie' (TABEL 5C)</t>
  </si>
  <si>
    <t>Gereguleerde activiteit 'gas' (TABEL 5D)</t>
  </si>
  <si>
    <t>niet-exogene kosten in de totale werkelijke ontvangsten in. Dit aandeel dient overeen te komen met het aandeel van de niet-exogene kosten in iedere tariefcomponent zoals dit in 'tabel 3' van het</t>
  </si>
  <si>
    <t>niet-exogene kosten in de totale werkelijke ontvangsten in. Dit aandeel dient overeen te komen met het aandeel van de niet-exogene kosten in iedere tariefcomponent zoals dit in 'tabel 9' van het</t>
  </si>
  <si>
    <t>TABEL 5A</t>
  </si>
  <si>
    <r>
      <t>Het tarief in verband met het gebruik van het transmissienet</t>
    </r>
    <r>
      <rPr>
        <vertAlign val="superscript"/>
        <sz val="10"/>
        <rFont val="Arial"/>
        <family val="2"/>
      </rPr>
      <t>1</t>
    </r>
  </si>
  <si>
    <t>TABEL 5B, 5C en 5D</t>
  </si>
  <si>
    <t>Aangezien deze tabel een overzicht geeft van zowel de totale werkelijke ontvangsten voor het respectievelijke boekjaar als de ontvangsten m.b.t. de niet-exogene kosten, kunnen we uit deze tabel ook eenduidig</t>
  </si>
  <si>
    <t>in 'tabel 3B' in rekening wordt genomen.</t>
  </si>
  <si>
    <t>Totaal ontvangsten uit periodieke distributienettarieven voor exogene kosten</t>
  </si>
  <si>
    <t>elektriciteit</t>
  </si>
  <si>
    <t>Afbouw van regulatoir actief (-passief) geboekt onder voorgaande tariefmethodologie(ën), volgens afspraak met de regulator (positieve waarde voor afbouw tekort aan ontvangsten), verdeeld over de tariefcomponenten</t>
  </si>
  <si>
    <t>Afbouw van regulatoir actief (- passief) geboekt onder voorgaande tariefmethodologie(ën), volgens afspraak met de regulator (positieve waarde voor afbouw tekort aan ontvangsten), verdeeld over de tariefcomponenten</t>
  </si>
  <si>
    <t>Voorstel van toegestaan inkomen ter dekking van gebudgetteerde exogene kosten</t>
  </si>
  <si>
    <t>Overdrachten en/of terugnames</t>
  </si>
  <si>
    <t>Kapitaalkostvergoeding voor het regulatoir actief geboekt onder voorgaande tariefmethodologie(ën)</t>
  </si>
  <si>
    <t xml:space="preserve">Gemiddelde waarde regulatoir actief </t>
  </si>
  <si>
    <t>Waarde regulatoir actief bij het begin van het boekjaar (1/01/20XX)</t>
  </si>
  <si>
    <t>Waarde regulatoir actief op het einde van het boekjaar (31/12/20XX)</t>
  </si>
  <si>
    <t>Gemiddelde waarde regulatoir passief</t>
  </si>
  <si>
    <t>Waarde regulatoir passief bij het begin van het boekjaar (1/01/20XX)</t>
  </si>
  <si>
    <t>Waarde regulatoir passief op het einde van het boekjaar (31/12/20XX)</t>
  </si>
  <si>
    <t>Door de DNB te betalen kapitaalkostvergoeding voor het regulatoir passief geboekt onder voorgaande tariefmethodologie(ën)</t>
  </si>
  <si>
    <t>Kapitaalkostvergoeding regulatoire saldi volumeverschillen m.b.t. niet-exogene kosten (uitgezonderd volumeverschillen m.b.t. EAN's)</t>
  </si>
  <si>
    <t>Controle met respectievelijk tabel 1A en tabel 1B:</t>
  </si>
  <si>
    <t>In tabel 1A en tabel 1B rapporteert de DNB de resultatenrekening, gesplitst over de verschillende activiteiten ('netbeheer elektriciteit', 'netbeheer gas' en 'niet-gereguleerde activiteiten',</t>
  </si>
  <si>
    <t>waarbij 'netbeheer elektriciteit' en 'netbeheer gas' verder worden uitgesplitst in niet-exogene kosten/opbrengsten, exogene kosten/opbrengsten, overige kosten/opbrengsten,</t>
  </si>
  <si>
    <t>overdrachten en/of terugnames en niet-gereguleerde activiteiten). Deze tabellen kunnen enkel op ex-post basis gerapporteerd worden.</t>
  </si>
  <si>
    <t>Gereguleerde activiteiten</t>
  </si>
  <si>
    <t>Controle met tabel 3B:</t>
  </si>
  <si>
    <t>Toegestane inkomsten en werkelijke ontvangsten voor niet-exogene kosten excl toegestane inkomsten en werkelijke ontvangsten uit tariefdrager EAN's</t>
  </si>
  <si>
    <t>Trans HS, &gt;26-36 kV, 26 - kV &amp; Trans LS met piekmeting</t>
  </si>
  <si>
    <r>
      <t xml:space="preserve">Gelieve </t>
    </r>
    <r>
      <rPr>
        <b/>
        <i/>
        <sz val="10"/>
        <rFont val="Arial"/>
        <family val="2"/>
      </rPr>
      <t>positieve</t>
    </r>
    <r>
      <rPr>
        <i/>
        <sz val="10"/>
        <rFont val="Arial"/>
        <family val="2"/>
      </rPr>
      <t xml:space="preserve"> waarden in te geven (voor kosten indien debetsaldo en voor opbrengsten indien creditsaldo).</t>
    </r>
  </si>
  <si>
    <r>
      <t xml:space="preserve">Gelieve </t>
    </r>
    <r>
      <rPr>
        <b/>
        <i/>
        <sz val="10"/>
        <rFont val="Arial"/>
        <family val="2"/>
      </rPr>
      <t>positieve</t>
    </r>
    <r>
      <rPr>
        <i/>
        <sz val="10"/>
        <rFont val="Arial"/>
        <family val="2"/>
      </rPr>
      <t xml:space="preserve"> waarden in te geven (voor activa (indien debetsaldo), passiva (indien creditsaldo), kosten (indien debetsaldo) en opbrengsten (indien creditsaldo)), tenzij anders aangegeven in kolom B.</t>
    </r>
  </si>
  <si>
    <t>Werkelijke waarden</t>
  </si>
  <si>
    <t xml:space="preserve">Hierbij dient de distributietnetbeheerder voor elk boekjaar van deze periode het respectievelijke geboekte saldo op het regulatoir actief (-passief) op te geven, alsook het gedeelte </t>
  </si>
  <si>
    <t>Het totale regulatoir actief (-passief) (voor 2008 samengesteld uit bonus/malus en voor 2009-2014 samengesteld uit saldi door toepassing indexeringsformule op het initiële budget beheersbare kosten, saldi m.b.t. niet-beheersbare kosten</t>
  </si>
  <si>
    <t>door afwijking tussen budget en werkelijkheid, saldi m.b.t. financiële lasten door afwijking tussen budget en werkelijkheid, saldi m.b.t. afschrijvingen door afwijking tussen budget en werkelijkheid, saldi m.b.t. billijke winstvergoeding door afwijking</t>
  </si>
  <si>
    <t>tussen budget en werkelijkheid, saldi m.b.t. openbare dienstverplichtingen door afwijkingen tussen budget en werkelijkheid, saldi m.b.t. toeslagen en heffingen door afwijking tussen budget en werkelijkheid en saldi m.b.t. volumeverschillen door</t>
  </si>
  <si>
    <t>afwijking tussen budget en werkelijkheid), geboekt onder vorige tariefmethodologieën voor de respectievelijke boekjaren  2008-2014 alsook hun afbouw (kolom G t.e.m.M), dienen</t>
  </si>
  <si>
    <t>distributienetbeheerder de afbouw gespreid worden over verschillende jaren door inachtneming van de impact van de afbouw van het regulatoir actief (-passief) op de hoogte van de periodieke distributienettarieven.</t>
  </si>
  <si>
    <t>6.</t>
  </si>
  <si>
    <t>&gt;26-36 kV, 26-kV, Trans LS, LS &amp; PROSUMENTEN MET TERUGDRAAIENDE TELLER zonder piekmeting</t>
  </si>
  <si>
    <t>Aanvullend capaciteitstarief voor prosumenten met terugdraaiende teller</t>
  </si>
  <si>
    <t>LS met piekmeting</t>
  </si>
  <si>
    <r>
      <t>TABEL 5A: Opvolging regulatoir saldo inzake volumeverschillen m.b.t. inkomsten uit periodieke distributienettarieven voor niet-exogene kosten op basis van energieverbruikgerelateerde tariefdragers (kWh, kW</t>
    </r>
    <r>
      <rPr>
        <b/>
        <vertAlign val="subscript"/>
        <sz val="12"/>
        <rFont val="Arial"/>
        <family val="2"/>
      </rPr>
      <t>max</t>
    </r>
    <r>
      <rPr>
        <b/>
        <sz val="12"/>
        <rFont val="Arial"/>
        <family val="2"/>
      </rPr>
      <t>, kW, kVarh en kVA)</t>
    </r>
  </si>
  <si>
    <t>Rechtspersonenbelasting</t>
  </si>
  <si>
    <t>Toeslagen ter dekking van de werkingskosten van de CREG</t>
  </si>
  <si>
    <t>Gedeelte m.b.t. distributie</t>
  </si>
  <si>
    <t>Gedeelte m.b.t. transmissie</t>
  </si>
  <si>
    <t>Rapportering over boekjaren</t>
  </si>
  <si>
    <t>ex-ante</t>
  </si>
  <si>
    <t xml:space="preserve">Saldo indien geplafonneerd en lager dan vergoeding in tariefmethodologie </t>
  </si>
  <si>
    <t>Evolutie saldo exogene kosten m.b.t. distributie op overlopende rekeningen</t>
  </si>
  <si>
    <t>TABEL 4B: Opvolging regulatoir saldo inzake exogene kosten m.b.t. transmissienettarieven (cfr tariefmethodologie VREG)</t>
  </si>
  <si>
    <t>REGULATOIRE SALDI INZAKE EXOGENE KOSTEN M.B.T. TRANSMISSIENETTARIEVEN</t>
  </si>
  <si>
    <t xml:space="preserve">die door de DNB jaar na jaar worden ingeboekt op het niveau van de resultaten en de overlopende rekeningen m.b.t. transmissie. Tenslotte blijkt uit deze tabel eveneens de inbaarheid van </t>
  </si>
  <si>
    <t>de vastgestelde verschillen tussen de door de VREG goedgekeurde en de door de DNB ingeboekte bedragen m.b.t. transmissie.</t>
  </si>
  <si>
    <t xml:space="preserve">verzoeken we de distributienetbeheerders om in een afzonderlijke nota een voorstel op te nemen tot afbouw van het regulatoir actief (-passief). Hierbij kan door de </t>
  </si>
  <si>
    <t>3: Onder voorbehoud van een definitieve beslissing inzake de omvang en de toewijzing van de saldi voor de periode 2010-2014 door de regulator</t>
  </si>
  <si>
    <t>Saldo inzake beheersbare kosten m.b.t. boekjaar 2008</t>
  </si>
  <si>
    <t>Saldo inzake beheersbare kosten m.b.t. boekjaar 2009</t>
  </si>
  <si>
    <t>Saldo inzake beheersbare kosten m.b.t. boekjaar 2010 ³</t>
  </si>
  <si>
    <t>Saldo inzake beheersbare kosten m.b.t. boekjaar 2011 ³</t>
  </si>
  <si>
    <t>Saldo inzake beheersbare kosten m.b.t. boekjaar 2012 ³</t>
  </si>
  <si>
    <t>Saldo inzake beheersbare kosten m.b.t. boekjaar 2013 ³</t>
  </si>
  <si>
    <t>Saldo inzake beheersbare kosten m.b.t. boekjaar 2014 ³</t>
  </si>
  <si>
    <t>Het saldo m.b.t. beheersbare kosten is samengesteld uit een saldo door afwijking tussen het initiële budget en de werkelijkheid. Deze dienen per boekjaar overeen te stemmen met de saldi m.b.t. de beheersbare kosten die worden opgegeven in tabel 7A van het rapporteringsmodel</t>
  </si>
  <si>
    <t>Het voorstel tot afbouw (zowel door de distributienetbeheerder als door de VREG) is onder voorbehoud van een definitieve beslissing inzake de bestemming van het saldo m.b.t. boekjaar 2009 alsook de vaststelling en bestemming van het saldo m.b.t. boekjaren 2010-2014.</t>
  </si>
  <si>
    <t>Deze laatste dienen in dit werkblad namelijk enkel het aandeel voor Vlaanderen te rapporteren.</t>
  </si>
  <si>
    <t>inzake de niet-exogene kosten, met uitzondering voor de gewestgrensoverschrijdende distributienetbeheerders. Deze laatste dienen in dit werkblad namelijk enkel het aandeel voor Vlaanderen te rapporteren.</t>
  </si>
  <si>
    <t>Teneinde voor elke distributienetbeheerder een zicht te krijgen op het saldo inzake de beheersbare kosten dat specifiek betrekking heeft op Vlaanderen, dient de distributienetbeheerder voor elk boekjaar het saldo inzake</t>
  </si>
  <si>
    <t>de beheersbare kosten op te geven.</t>
  </si>
  <si>
    <t xml:space="preserve">Op basis hiervan zal de VREG vervolgens een beslissing nemen inzake de afbouw van het resterende regulatoir actief (-passief). </t>
  </si>
  <si>
    <t>TABEL 4A</t>
  </si>
  <si>
    <t>TABEL 4B</t>
  </si>
  <si>
    <t>Afbouw regulatoir saldo inzake exogene kosten m.b.t. transmissie onder huidige tariefmethodologie volgens afspraak met de VREG (positieve waarde voor recuperatie tekort aan ontvangsten)</t>
  </si>
  <si>
    <t>Kapitaalkostvergoeding voor het regulatoir saldo exogene kosten m.b.t. transmissie onder huidige tariefmethodologie</t>
  </si>
  <si>
    <t>Gecumuleerd saldo exogene kosten m.b.t. transmissie bij het begin van het boekjaar (1/01/XX)</t>
  </si>
  <si>
    <t xml:space="preserve">Tabel 4B laat een jaarlijkse opvolging toe van enerzijds de saldi inzake de exogene kosten m.b.t. de transmissienettarieven, die door de VREG werden goedgekeurd, en anderzijds de saldi, </t>
  </si>
  <si>
    <t xml:space="preserve">de werkelijke ontvangsten m.b.t. de exogene kosten afleiden. Deze laatste dienen dan weer als basis voor de bepaling van het saldo inzake de exogene kosten zowel m.b.t. distributie als transmissie in 'tabel 3B' waardoor </t>
  </si>
  <si>
    <t>deze waarde ook integraal in 'tabel 3B' in rekening wordt genomen.</t>
  </si>
  <si>
    <t>de werkelijke ontvangsten m.b.t. de exogene kosten afleiden. Deze laatste dienen dan weer als basis voor de bepaling van het saldo inzake de exogene kosten m.b.t. distributie in 'tabel 3B' waardoor deze waarde ook integraal</t>
  </si>
  <si>
    <r>
      <t xml:space="preserve">Deze tabel geeft een overzicht van het regulatoir actief (-passief), geboekt onder vorige tariefmethodologie(ën), voor de periode </t>
    </r>
    <r>
      <rPr>
        <sz val="10"/>
        <color indexed="17"/>
        <rFont val="Arial"/>
        <family val="2"/>
      </rPr>
      <t xml:space="preserve">2008-2014 </t>
    </r>
    <r>
      <rPr>
        <sz val="10"/>
        <rFont val="Arial"/>
        <family val="2"/>
      </rPr>
      <t>met daarbij een onderverdeling per</t>
    </r>
  </si>
  <si>
    <r>
      <t xml:space="preserve">van het regulatoir actief (-passief) dat in de afgelopen boekjaren reeds werd afgebouwd. </t>
    </r>
    <r>
      <rPr>
        <strike/>
        <sz val="10"/>
        <color indexed="17"/>
        <rFont val="Arial"/>
        <family val="2"/>
      </rPr>
      <t>Op basis hiervan zal de VREG vervolgens een beslissing nemen inzake de afbouw van het resterende regulatoir actief (-passief) voor boekjaren 2008-2009.</t>
    </r>
    <r>
      <rPr>
        <sz val="10"/>
        <rFont val="Arial"/>
        <family val="2"/>
      </rPr>
      <t xml:space="preserve"> </t>
    </r>
  </si>
  <si>
    <t>De VREG zal slechts een beslissing nemen inzake de toewijzing van het regulatoir actief (- passief) voor boekjaren 2008-2009 aangezien de omvang en toewijzing van de saldi voor de overige</t>
  </si>
  <si>
    <t>boekjaren (2010-2013) nog niet definitief werd beslist.</t>
  </si>
  <si>
    <r>
      <t>Voor elk jaar dient de DNB de bedragen weer te geven die hij</t>
    </r>
    <r>
      <rPr>
        <strike/>
        <sz val="10"/>
        <color indexed="17"/>
        <rFont val="Arial"/>
        <family val="2"/>
      </rPr>
      <t xml:space="preserve"> per taks raamt</t>
    </r>
    <r>
      <rPr>
        <sz val="10"/>
        <color indexed="17"/>
        <rFont val="Arial"/>
        <family val="2"/>
      </rPr>
      <t xml:space="preserve"> zowel per taks raamt als zijn werkelijke kosten die hij per taks heeft gedragen. </t>
    </r>
    <r>
      <rPr>
        <sz val="10"/>
        <rFont val="Arial"/>
        <family val="2"/>
      </rPr>
      <t>Alsook dient hij de wettelijke basis in de bijlage te vermelden.</t>
    </r>
  </si>
  <si>
    <r>
      <t xml:space="preserve">Afbouw regulatoir saldo inzake exogene kosten </t>
    </r>
    <r>
      <rPr>
        <sz val="10"/>
        <color indexed="17"/>
        <rFont val="Arial"/>
        <family val="2"/>
      </rPr>
      <t>m.b.t. distributie</t>
    </r>
    <r>
      <rPr>
        <sz val="10"/>
        <rFont val="Arial"/>
        <family val="2"/>
      </rPr>
      <t xml:space="preserve"> onder huidige tariefmethodologie volgens afspraak met de VREG (positieve waarde voor recuperatie tekort aan ontvangsten)</t>
    </r>
  </si>
  <si>
    <r>
      <t xml:space="preserve">Kost mbt de door een andere distributienetbeheerder (via doorvoer) aangerekende vergoeding voor gebruik van transmissienet (elektriciteit) </t>
    </r>
    <r>
      <rPr>
        <sz val="10"/>
        <color indexed="17"/>
        <rFont val="Arial"/>
        <family val="2"/>
      </rPr>
      <t xml:space="preserve">- </t>
    </r>
    <r>
      <rPr>
        <b/>
        <sz val="10"/>
        <color indexed="17"/>
        <rFont val="Arial"/>
        <family val="2"/>
      </rPr>
      <t>exclusief</t>
    </r>
    <r>
      <rPr>
        <sz val="10"/>
        <color indexed="17"/>
        <rFont val="Arial"/>
        <family val="2"/>
      </rPr>
      <t xml:space="preserve"> federale bijdrage</t>
    </r>
  </si>
  <si>
    <r>
      <t xml:space="preserve">Kost mbt de door Elia aan distributienetbeheerder aangerekende vergoeding voor gebruik van transmissienet (elektriciteit) </t>
    </r>
    <r>
      <rPr>
        <sz val="10"/>
        <color indexed="17"/>
        <rFont val="Arial"/>
        <family val="2"/>
      </rPr>
      <t xml:space="preserve">- </t>
    </r>
    <r>
      <rPr>
        <b/>
        <sz val="10"/>
        <color indexed="17"/>
        <rFont val="Arial"/>
        <family val="2"/>
      </rPr>
      <t>exclusief</t>
    </r>
    <r>
      <rPr>
        <sz val="10"/>
        <color indexed="17"/>
        <rFont val="Arial"/>
        <family val="2"/>
      </rPr>
      <t xml:space="preserve"> federale bijdrage</t>
    </r>
  </si>
  <si>
    <r>
      <t xml:space="preserve">Opbrengst uit de aan een andere distributienetbeheer (via doorvoer) aangerekende vergoeding voor gebruik van transmissienet (elektriciteit) </t>
    </r>
    <r>
      <rPr>
        <sz val="10"/>
        <color indexed="17"/>
        <rFont val="Arial"/>
        <family val="2"/>
      </rPr>
      <t xml:space="preserve">- </t>
    </r>
    <r>
      <rPr>
        <b/>
        <sz val="10"/>
        <color indexed="17"/>
        <rFont val="Arial"/>
        <family val="2"/>
      </rPr>
      <t>exclusief</t>
    </r>
    <r>
      <rPr>
        <sz val="10"/>
        <color indexed="17"/>
        <rFont val="Arial"/>
        <family val="2"/>
      </rPr>
      <t xml:space="preserve"> federale bijdrage</t>
    </r>
  </si>
  <si>
    <r>
      <t xml:space="preserve">Kapitaalkostvergoeding voor het regulatoir saldo exogene kosten </t>
    </r>
    <r>
      <rPr>
        <sz val="10"/>
        <color indexed="17"/>
        <rFont val="Arial"/>
        <family val="2"/>
      </rPr>
      <t xml:space="preserve">m.b.t. distributie </t>
    </r>
    <r>
      <rPr>
        <sz val="10"/>
        <rFont val="Arial"/>
        <family val="2"/>
      </rPr>
      <t>onder huidige tariefmethodologie</t>
    </r>
  </si>
  <si>
    <r>
      <t xml:space="preserve">Gecumuleerd saldo exogene kosten </t>
    </r>
    <r>
      <rPr>
        <i/>
        <sz val="10"/>
        <color indexed="17"/>
        <rFont val="Arial"/>
        <family val="2"/>
      </rPr>
      <t xml:space="preserve">m.b.t. distributie </t>
    </r>
    <r>
      <rPr>
        <i/>
        <sz val="10"/>
        <rFont val="Arial"/>
        <family val="2"/>
      </rPr>
      <t>bij het begin van het boekjaar (1/01/XX)</t>
    </r>
  </si>
  <si>
    <r>
      <t>Kost mbt de door een andere distributienetbeheerder (via doorvoer) aangerekende vergoeding voor gebruik van transmissienet (elektriciteit)</t>
    </r>
    <r>
      <rPr>
        <sz val="10"/>
        <color indexed="17"/>
        <rFont val="Arial"/>
        <family val="2"/>
      </rPr>
      <t xml:space="preserve"> - </t>
    </r>
    <r>
      <rPr>
        <b/>
        <sz val="10"/>
        <color indexed="17"/>
        <rFont val="Arial"/>
        <family val="2"/>
      </rPr>
      <t>exclusief</t>
    </r>
    <r>
      <rPr>
        <sz val="10"/>
        <color indexed="17"/>
        <rFont val="Arial"/>
        <family val="2"/>
      </rPr>
      <t xml:space="preserve"> federale bijdrage</t>
    </r>
  </si>
  <si>
    <r>
      <t>TABEL 4</t>
    </r>
    <r>
      <rPr>
        <b/>
        <sz val="12"/>
        <color indexed="17"/>
        <rFont val="Arial"/>
        <family val="2"/>
      </rPr>
      <t>A</t>
    </r>
    <r>
      <rPr>
        <b/>
        <sz val="12"/>
        <rFont val="Arial"/>
        <family val="2"/>
      </rPr>
      <t xml:space="preserve">: Opvolging regulatoir saldo inzake exogene kosten </t>
    </r>
    <r>
      <rPr>
        <b/>
        <sz val="12"/>
        <color indexed="17"/>
        <rFont val="Arial"/>
        <family val="2"/>
      </rPr>
      <t>m.b.t. distributienettarieven</t>
    </r>
    <r>
      <rPr>
        <b/>
        <sz val="12"/>
        <rFont val="Arial"/>
        <family val="2"/>
      </rPr>
      <t xml:space="preserve"> (cfr tariefmethodologie VREG)</t>
    </r>
  </si>
  <si>
    <r>
      <t xml:space="preserve">REGULATOIRE SALDI INZAKE EXOGENE KOSTEN </t>
    </r>
    <r>
      <rPr>
        <b/>
        <u val="single"/>
        <sz val="14"/>
        <color indexed="17"/>
        <rFont val="Arial"/>
        <family val="2"/>
      </rPr>
      <t>M.B.T. DISTRIBUTIENETTARIEVEN</t>
    </r>
  </si>
  <si>
    <r>
      <rPr>
        <b/>
        <sz val="10"/>
        <color indexed="17"/>
        <rFont val="Arial"/>
        <family val="2"/>
      </rPr>
      <t>Boeking</t>
    </r>
    <r>
      <rPr>
        <sz val="10"/>
        <color indexed="17"/>
        <rFont val="Arial"/>
        <family val="2"/>
      </rPr>
      <t xml:space="preserve"> van het saldo in het resultaat van het exploitatiejaar</t>
    </r>
  </si>
  <si>
    <r>
      <rPr>
        <b/>
        <sz val="10"/>
        <color indexed="17"/>
        <rFont val="Arial"/>
        <family val="2"/>
      </rPr>
      <t>Terugname</t>
    </r>
    <r>
      <rPr>
        <sz val="10"/>
        <color indexed="17"/>
        <rFont val="Arial"/>
        <family val="2"/>
      </rPr>
      <t xml:space="preserve"> van het saldo in het resultaat van het exploitatiejaar (volgens afspraak met VREG)</t>
    </r>
  </si>
  <si>
    <r>
      <t xml:space="preserve">Tarief i.v.m. het gebruik van het transmissienet </t>
    </r>
    <r>
      <rPr>
        <b/>
        <u val="single"/>
        <sz val="10"/>
        <color indexed="17"/>
        <rFont val="Arial"/>
        <family val="2"/>
      </rPr>
      <t>(exclusief federale bijdrage)</t>
    </r>
  </si>
  <si>
    <r>
      <t>Het tarief in verband met het gebruik van het transmissienet</t>
    </r>
    <r>
      <rPr>
        <vertAlign val="superscript"/>
        <sz val="10"/>
        <color indexed="17"/>
        <rFont val="Arial"/>
        <family val="2"/>
      </rPr>
      <t>1</t>
    </r>
  </si>
  <si>
    <r>
      <t>Het tarief voor de regeling van de spanning en van het reactief vermogen</t>
    </r>
    <r>
      <rPr>
        <vertAlign val="superscript"/>
        <sz val="10"/>
        <color indexed="17"/>
        <rFont val="Arial"/>
        <family val="2"/>
      </rPr>
      <t>1</t>
    </r>
  </si>
  <si>
    <r>
      <t>Het tarief voor de compensatie van de netverliezen</t>
    </r>
    <r>
      <rPr>
        <vertAlign val="superscript"/>
        <sz val="10"/>
        <color indexed="17"/>
        <rFont val="Arial"/>
        <family val="2"/>
      </rPr>
      <t>1</t>
    </r>
  </si>
  <si>
    <r>
      <t>Supplementaire en complementaire diensten</t>
    </r>
    <r>
      <rPr>
        <vertAlign val="superscript"/>
        <sz val="10"/>
        <color indexed="17"/>
        <rFont val="Arial"/>
        <family val="2"/>
      </rPr>
      <t>2</t>
    </r>
  </si>
  <si>
    <t>waarvan heffing op de exploitatie van een distributienet (Energiedecreet titel XIV)</t>
  </si>
  <si>
    <r>
      <t xml:space="preserve">Afbouw van het resterende regulatoir actief (-passief), geboekt onder vorige tariefmethodologie </t>
    </r>
    <r>
      <rPr>
        <b/>
        <strike/>
        <sz val="10"/>
        <color indexed="17"/>
        <rFont val="Arial"/>
        <family val="2"/>
      </rPr>
      <t xml:space="preserve">m.b.t. boekjaren 2008-2009  </t>
    </r>
  </si>
  <si>
    <r>
      <t xml:space="preserve">TABEL 6: Overzicht afbouw regulatoir actief (-passief) </t>
    </r>
    <r>
      <rPr>
        <b/>
        <sz val="12"/>
        <color indexed="17"/>
        <rFont val="Arial"/>
        <family val="2"/>
      </rPr>
      <t>per tariefcomponent</t>
    </r>
    <r>
      <rPr>
        <b/>
        <sz val="12"/>
        <rFont val="Arial"/>
        <family val="2"/>
      </rPr>
      <t xml:space="preserve"> </t>
    </r>
    <r>
      <rPr>
        <b/>
        <sz val="12"/>
        <color indexed="17"/>
        <rFont val="Arial"/>
        <family val="2"/>
      </rPr>
      <t xml:space="preserve"> en saldi beheersbare kosten</t>
    </r>
    <r>
      <rPr>
        <b/>
        <sz val="12"/>
        <rFont val="Arial"/>
        <family val="2"/>
      </rPr>
      <t xml:space="preserve">, geboekt onder voorgaande tariefmethodologie(ën), </t>
    </r>
    <r>
      <rPr>
        <b/>
        <strike/>
        <sz val="12"/>
        <color indexed="17"/>
        <rFont val="Arial"/>
        <family val="2"/>
      </rPr>
      <t>per tariefcomponent</t>
    </r>
  </si>
  <si>
    <r>
      <t>Tabel 4A laat een jaarlijkse opvolging toe van enerzijds de saldi inzake de exogene kosten</t>
    </r>
    <r>
      <rPr>
        <sz val="10"/>
        <color indexed="17"/>
        <rFont val="Arial"/>
        <family val="2"/>
      </rPr>
      <t xml:space="preserve"> </t>
    </r>
    <r>
      <rPr>
        <strike/>
        <sz val="10"/>
        <color indexed="17"/>
        <rFont val="Arial"/>
        <family val="2"/>
      </rPr>
      <t xml:space="preserve">(cfr. supra) </t>
    </r>
    <r>
      <rPr>
        <sz val="10"/>
        <color indexed="17"/>
        <rFont val="Arial"/>
        <family val="2"/>
      </rPr>
      <t>m.b.t. de distributienettarieven</t>
    </r>
    <r>
      <rPr>
        <sz val="10"/>
        <rFont val="Arial"/>
        <family val="2"/>
      </rPr>
      <t xml:space="preserve">, die door de VREG werden goedgekeurd, en anderzijds de saldi, </t>
    </r>
  </si>
  <si>
    <r>
      <t xml:space="preserve">die door de DNB jaar na jaar worden ingeboekt op het niveau van de resultaten en de overlopende rekeningen </t>
    </r>
    <r>
      <rPr>
        <sz val="10"/>
        <color indexed="17"/>
        <rFont val="Arial"/>
        <family val="2"/>
      </rPr>
      <t>m.b.t. distributie</t>
    </r>
    <r>
      <rPr>
        <sz val="10"/>
        <color indexed="17"/>
        <rFont val="Arial"/>
        <family val="2"/>
      </rPr>
      <t>.</t>
    </r>
    <r>
      <rPr>
        <sz val="10"/>
        <rFont val="Arial"/>
        <family val="2"/>
      </rPr>
      <t xml:space="preserve"> Tenslotte blijkt uit deze tabel eveneens de inbaarheid van </t>
    </r>
  </si>
  <si>
    <r>
      <t xml:space="preserve">de vastgestelde verschillen tussen de door de VREG goedgekeurde en de door de DNB ingeboekte bedragen </t>
    </r>
    <r>
      <rPr>
        <sz val="10"/>
        <color indexed="17"/>
        <rFont val="Arial"/>
        <family val="2"/>
      </rPr>
      <t>m.b.t. distributie</t>
    </r>
    <r>
      <rPr>
        <sz val="10"/>
        <rFont val="Arial"/>
        <family val="2"/>
      </rPr>
      <t>.</t>
    </r>
  </si>
  <si>
    <r>
      <t xml:space="preserve">tariefcomponent. </t>
    </r>
    <r>
      <rPr>
        <sz val="10"/>
        <color indexed="17"/>
        <rFont val="Arial"/>
        <family val="2"/>
      </rPr>
      <t>Hiernaast wordt ook een overzicht gegeven van het saldo inzake beheersbare kosten, geboekt onder vorige tariefmethodologie(ën) voor diezelfde periode.</t>
    </r>
  </si>
  <si>
    <r>
      <t xml:space="preserve">Gecumuleerd saldo exogene kosten </t>
    </r>
    <r>
      <rPr>
        <i/>
        <sz val="10"/>
        <color indexed="17"/>
        <rFont val="Arial"/>
        <family val="2"/>
      </rPr>
      <t xml:space="preserve">m.b.t. distributie </t>
    </r>
    <r>
      <rPr>
        <i/>
        <sz val="10"/>
        <rFont val="Arial"/>
        <family val="2"/>
      </rPr>
      <t>bij het begin van het boekjaar (1/01/XX)</t>
    </r>
  </si>
  <si>
    <r>
      <t>overeen te stemmen met de saldi m.b.t. niet-beheersbare kosten die worden opgegeven in tabel 7A van het rapporteringsmodel inzake de niet-exogene kosten</t>
    </r>
    <r>
      <rPr>
        <i/>
        <sz val="10"/>
        <color indexed="17"/>
        <rFont val="Arial"/>
        <family val="2"/>
      </rPr>
      <t xml:space="preserve">, </t>
    </r>
    <r>
      <rPr>
        <i/>
        <sz val="10"/>
        <color indexed="17"/>
        <rFont val="Arial"/>
        <family val="2"/>
      </rPr>
      <t>met uitzondering voor de gewestgrensoverschrijdende distributienetbeheerders.</t>
    </r>
  </si>
  <si>
    <r>
      <t xml:space="preserve">In de </t>
    </r>
    <r>
      <rPr>
        <i/>
        <sz val="10"/>
        <color indexed="17"/>
        <rFont val="Arial"/>
        <family val="2"/>
      </rPr>
      <t>voor</t>
    </r>
    <r>
      <rPr>
        <i/>
        <sz val="10"/>
        <rFont val="Arial"/>
        <family val="2"/>
      </rPr>
      <t>laatste tabel van dit werkblad wordt een voorstel tot afbouw van het regulatoir actief (-passief)</t>
    </r>
    <r>
      <rPr>
        <i/>
        <strike/>
        <sz val="10"/>
        <color indexed="17"/>
        <rFont val="Arial"/>
        <family val="2"/>
      </rPr>
      <t xml:space="preserve"> </t>
    </r>
    <r>
      <rPr>
        <i/>
        <strike/>
        <sz val="10"/>
        <color indexed="17"/>
        <rFont val="Arial"/>
        <family val="2"/>
      </rPr>
      <t>m.b.t. boekjaren 2008 en 2009</t>
    </r>
    <r>
      <rPr>
        <i/>
        <sz val="10"/>
        <rFont val="Arial"/>
        <family val="2"/>
      </rPr>
      <t xml:space="preserve"> voorzien dat door de VREG dient te worden opgegeven. Hiernaast</t>
    </r>
  </si>
  <si>
    <r>
      <t xml:space="preserve">Dit voorstel tot afbouw (zowel door de distributienetbeheerder als door de VREG) is onder voorbehoud van een definitieve beslissing inzake de </t>
    </r>
    <r>
      <rPr>
        <b/>
        <i/>
        <strike/>
        <sz val="10"/>
        <color indexed="17"/>
        <rFont val="Arial"/>
        <family val="2"/>
      </rPr>
      <t>bestemming</t>
    </r>
    <r>
      <rPr>
        <i/>
        <strike/>
        <sz val="10"/>
        <color indexed="17"/>
        <rFont val="Arial"/>
        <family val="2"/>
      </rPr>
      <t xml:space="preserve"> van het saldo m.b.t. boekjaar 2009.</t>
    </r>
  </si>
  <si>
    <r>
      <t xml:space="preserve">Saldo door afwijking tussen </t>
    </r>
    <r>
      <rPr>
        <strike/>
        <sz val="10"/>
        <color indexed="17"/>
        <rFont val="Arial"/>
        <family val="2"/>
      </rPr>
      <t>initieel</t>
    </r>
    <r>
      <rPr>
        <sz val="10"/>
        <color indexed="17"/>
        <rFont val="Arial"/>
        <family val="2"/>
      </rPr>
      <t xml:space="preserve"> </t>
    </r>
    <r>
      <rPr>
        <b/>
        <sz val="10"/>
        <color indexed="17"/>
        <rFont val="Arial"/>
        <family val="2"/>
      </rPr>
      <t>geherindexeerd</t>
    </r>
    <r>
      <rPr>
        <sz val="10"/>
        <color indexed="17"/>
        <rFont val="Arial"/>
        <family val="2"/>
      </rPr>
      <t xml:space="preserve"> budget en werkelijkheid</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</si>
</sst>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13]dddd\ d\ mmmm\ yyyy"/>
    <numFmt numFmtId="173" formatCode="#,##0.00\ &quot;€&quot;"/>
    <numFmt numFmtId="174" formatCode="#,##0.0"/>
    <numFmt numFmtId="175" formatCode="&quot;Ja&quot;;&quot;Ja&quot;;&quot;Nee&quot;"/>
    <numFmt numFmtId="176" formatCode="&quot;Waar&quot;;&quot;Waar&quot;;&quot;Onwaar&quot;"/>
    <numFmt numFmtId="177" formatCode="&quot;Aan&quot;;&quot;Aan&quot;;&quot;Uit&quot;"/>
    <numFmt numFmtId="178" formatCode="[$€-2]\ #.##000_);[Red]\([$€-2]\ #.##000\)"/>
    <numFmt numFmtId="179" formatCode="0.0000000"/>
    <numFmt numFmtId="180" formatCode="0.000000"/>
    <numFmt numFmtId="181" formatCode="#,##0.0000000"/>
    <numFmt numFmtId="182" formatCode="#,##0.000"/>
    <numFmt numFmtId="183" formatCode="#,##0.0000"/>
    <numFmt numFmtId="184" formatCode="#,##0.00000"/>
    <numFmt numFmtId="185" formatCode="#,##0.000000"/>
    <numFmt numFmtId="186" formatCode="0.0"/>
    <numFmt numFmtId="187" formatCode="0.000"/>
    <numFmt numFmtId="188" formatCode="0.0000"/>
    <numFmt numFmtId="189" formatCode="0.00000"/>
    <numFmt numFmtId="190" formatCode="0.0%"/>
    <numFmt numFmtId="191" formatCode="#,##0.00;\(#,##0.00\);&quot;-- &quot;"/>
  </numFmts>
  <fonts count="155">
    <font>
      <sz val="10"/>
      <name val="Arial"/>
      <family val="2"/>
    </font>
    <font>
      <sz val="11"/>
      <color indexed="8"/>
      <name val="Calibri"/>
      <family val="2"/>
    </font>
    <font>
      <b/>
      <sz val="12"/>
      <name val="Arial"/>
      <family val="2"/>
    </font>
    <font>
      <b/>
      <u val="single"/>
      <sz val="10"/>
      <name val="Arial"/>
      <family val="2"/>
    </font>
    <font>
      <i/>
      <sz val="10"/>
      <name val="Arial"/>
      <family val="2"/>
    </font>
    <font>
      <b/>
      <sz val="10"/>
      <name val="Arial"/>
      <family val="2"/>
    </font>
    <font>
      <sz val="10"/>
      <color indexed="8"/>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0"/>
      <color indexed="9"/>
      <name val="Arial"/>
      <family val="2"/>
    </font>
    <font>
      <b/>
      <u val="single"/>
      <sz val="14"/>
      <name val="Arial"/>
      <family val="2"/>
    </font>
    <font>
      <sz val="11"/>
      <name val="Arial"/>
      <family val="2"/>
    </font>
    <font>
      <b/>
      <sz val="11"/>
      <name val="Arial"/>
      <family val="2"/>
    </font>
    <font>
      <u val="single"/>
      <sz val="11"/>
      <name val="Arial"/>
      <family val="2"/>
    </font>
    <font>
      <u val="single"/>
      <sz val="10"/>
      <color indexed="12"/>
      <name val="Arial"/>
      <family val="2"/>
    </font>
    <font>
      <b/>
      <i/>
      <sz val="10"/>
      <name val="Arial"/>
      <family val="2"/>
    </font>
    <font>
      <b/>
      <sz val="14"/>
      <name val="Arial"/>
      <family val="2"/>
    </font>
    <font>
      <b/>
      <sz val="8"/>
      <name val="Arial"/>
      <family val="2"/>
    </font>
    <font>
      <b/>
      <u val="single"/>
      <sz val="12"/>
      <name val="Arial"/>
      <family val="2"/>
    </font>
    <font>
      <b/>
      <sz val="13"/>
      <name val="Arial"/>
      <family val="2"/>
    </font>
    <font>
      <b/>
      <sz val="10"/>
      <color indexed="10"/>
      <name val="Arial"/>
      <family val="2"/>
    </font>
    <font>
      <i/>
      <sz val="9"/>
      <name val="Arial"/>
      <family val="2"/>
    </font>
    <font>
      <b/>
      <u val="single"/>
      <sz val="11"/>
      <name val="Arial"/>
      <family val="2"/>
    </font>
    <font>
      <b/>
      <i/>
      <sz val="12"/>
      <name val="Arial"/>
      <family val="2"/>
    </font>
    <font>
      <sz val="12"/>
      <name val="Arial"/>
      <family val="2"/>
    </font>
    <font>
      <sz val="14"/>
      <name val="Arial"/>
      <family val="2"/>
    </font>
    <font>
      <sz val="8"/>
      <name val="Arial"/>
      <family val="2"/>
    </font>
    <font>
      <sz val="10"/>
      <color indexed="8"/>
      <name val="MS Sans Serif"/>
      <family val="2"/>
    </font>
    <font>
      <sz val="13"/>
      <name val="Arial"/>
      <family val="2"/>
    </font>
    <font>
      <sz val="9"/>
      <name val="Arial"/>
      <family val="2"/>
    </font>
    <font>
      <sz val="10"/>
      <name val="Tahoma"/>
      <family val="2"/>
    </font>
    <font>
      <sz val="10"/>
      <color indexed="8"/>
      <name val="Tahoma"/>
      <family val="2"/>
    </font>
    <font>
      <vertAlign val="superscript"/>
      <sz val="10"/>
      <name val="Arial"/>
      <family val="2"/>
    </font>
    <font>
      <i/>
      <sz val="8"/>
      <name val="Arial"/>
      <family val="2"/>
    </font>
    <font>
      <b/>
      <vertAlign val="superscript"/>
      <sz val="10"/>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vertAlign val="subscript"/>
      <sz val="12"/>
      <name val="Arial"/>
      <family val="2"/>
    </font>
    <font>
      <b/>
      <u val="single"/>
      <sz val="8"/>
      <name val="Arial"/>
      <family val="2"/>
    </font>
    <font>
      <b/>
      <i/>
      <u val="single"/>
      <sz val="10"/>
      <name val="Arial"/>
      <family val="2"/>
    </font>
    <font>
      <b/>
      <vertAlign val="subscript"/>
      <sz val="10"/>
      <name val="Arial"/>
      <family val="2"/>
    </font>
    <font>
      <u val="single"/>
      <sz val="10"/>
      <name val="Arial"/>
      <family val="2"/>
    </font>
    <font>
      <sz val="10"/>
      <color indexed="12"/>
      <name val="Arial"/>
      <family val="2"/>
    </font>
    <font>
      <b/>
      <u val="single"/>
      <sz val="9"/>
      <name val="Arial"/>
      <family val="2"/>
    </font>
    <font>
      <b/>
      <sz val="18"/>
      <color indexed="62"/>
      <name val="Cambria"/>
      <family val="2"/>
    </font>
    <font>
      <sz val="10"/>
      <color indexed="17"/>
      <name val="Arial"/>
      <family val="2"/>
    </font>
    <font>
      <strike/>
      <sz val="10"/>
      <color indexed="17"/>
      <name val="Arial"/>
      <family val="2"/>
    </font>
    <font>
      <i/>
      <sz val="10"/>
      <color indexed="17"/>
      <name val="Arial"/>
      <family val="2"/>
    </font>
    <font>
      <b/>
      <sz val="10"/>
      <color indexed="17"/>
      <name val="Arial"/>
      <family val="2"/>
    </font>
    <font>
      <b/>
      <sz val="12"/>
      <color indexed="17"/>
      <name val="Arial"/>
      <family val="2"/>
    </font>
    <font>
      <b/>
      <u val="single"/>
      <sz val="14"/>
      <color indexed="17"/>
      <name val="Arial"/>
      <family val="2"/>
    </font>
    <font>
      <b/>
      <u val="single"/>
      <sz val="10"/>
      <color indexed="17"/>
      <name val="Arial"/>
      <family val="2"/>
    </font>
    <font>
      <i/>
      <strike/>
      <sz val="10"/>
      <color indexed="17"/>
      <name val="Arial"/>
      <family val="2"/>
    </font>
    <font>
      <vertAlign val="superscript"/>
      <sz val="10"/>
      <color indexed="17"/>
      <name val="Arial"/>
      <family val="2"/>
    </font>
    <font>
      <b/>
      <strike/>
      <sz val="10"/>
      <color indexed="17"/>
      <name val="Arial"/>
      <family val="2"/>
    </font>
    <font>
      <b/>
      <strike/>
      <sz val="12"/>
      <color indexed="17"/>
      <name val="Arial"/>
      <family val="2"/>
    </font>
    <font>
      <strike/>
      <sz val="10"/>
      <name val="Arial"/>
      <family val="2"/>
    </font>
    <font>
      <b/>
      <i/>
      <strike/>
      <sz val="10"/>
      <color indexed="17"/>
      <name val="Arial"/>
      <family val="2"/>
    </font>
    <font>
      <sz val="11"/>
      <color indexed="9"/>
      <name val="Calibri"/>
      <family val="2"/>
    </font>
    <font>
      <u val="single"/>
      <sz val="10"/>
      <color indexed="20"/>
      <name val="Arial"/>
      <family val="2"/>
    </font>
    <font>
      <b/>
      <sz val="8"/>
      <color indexed="62"/>
      <name val="Arial"/>
      <family val="2"/>
    </font>
    <font>
      <b/>
      <i/>
      <sz val="12"/>
      <color indexed="62"/>
      <name val="Arial"/>
      <family val="2"/>
    </font>
    <font>
      <b/>
      <sz val="12"/>
      <color indexed="62"/>
      <name val="Arial"/>
      <family val="2"/>
    </font>
    <font>
      <sz val="10"/>
      <color indexed="62"/>
      <name val="Arial"/>
      <family val="2"/>
    </font>
    <font>
      <i/>
      <sz val="10"/>
      <color indexed="62"/>
      <name val="Arial"/>
      <family val="2"/>
    </font>
    <font>
      <b/>
      <sz val="10"/>
      <color indexed="62"/>
      <name val="Arial"/>
      <family val="2"/>
    </font>
    <font>
      <sz val="10"/>
      <color indexed="9"/>
      <name val="Arial"/>
      <family val="2"/>
    </font>
    <font>
      <b/>
      <sz val="14"/>
      <color indexed="9"/>
      <name val="Arial"/>
      <family val="2"/>
    </font>
    <font>
      <b/>
      <u val="single"/>
      <sz val="12"/>
      <color indexed="9"/>
      <name val="Arial"/>
      <family val="2"/>
    </font>
    <font>
      <b/>
      <sz val="8"/>
      <color indexed="9"/>
      <name val="Arial"/>
      <family val="2"/>
    </font>
    <font>
      <sz val="8"/>
      <color indexed="9"/>
      <name val="Arial"/>
      <family val="2"/>
    </font>
    <font>
      <b/>
      <sz val="12"/>
      <color indexed="9"/>
      <name val="Arial"/>
      <family val="2"/>
    </font>
    <font>
      <sz val="14"/>
      <color indexed="9"/>
      <name val="Arial"/>
      <family val="2"/>
    </font>
    <font>
      <sz val="10"/>
      <color indexed="29"/>
      <name val="Arial"/>
      <family val="2"/>
    </font>
    <font>
      <u val="single"/>
      <sz val="10"/>
      <color indexed="17"/>
      <name val="Arial"/>
      <family val="2"/>
    </font>
    <font>
      <sz val="11"/>
      <color indexed="17"/>
      <name val="Arial"/>
      <family val="2"/>
    </font>
    <font>
      <b/>
      <sz val="14"/>
      <color indexed="17"/>
      <name val="Arial"/>
      <family val="2"/>
    </font>
    <font>
      <b/>
      <sz val="8"/>
      <color indexed="17"/>
      <name val="Arial"/>
      <family val="2"/>
    </font>
    <font>
      <b/>
      <u val="single"/>
      <sz val="12"/>
      <color indexed="17"/>
      <name val="Arial"/>
      <family val="2"/>
    </font>
    <font>
      <i/>
      <sz val="9"/>
      <color indexed="17"/>
      <name val="Arial"/>
      <family val="2"/>
    </font>
    <font>
      <b/>
      <i/>
      <sz val="12"/>
      <color indexed="17"/>
      <name val="Arial"/>
      <family val="2"/>
    </font>
    <font>
      <sz val="12"/>
      <color indexed="17"/>
      <name val="Arial"/>
      <family val="2"/>
    </font>
    <font>
      <b/>
      <i/>
      <sz val="10"/>
      <color indexed="17"/>
      <name val="Arial"/>
      <family val="2"/>
    </font>
    <font>
      <b/>
      <sz val="13"/>
      <color indexed="17"/>
      <name val="Arial"/>
      <family val="2"/>
    </font>
    <font>
      <b/>
      <u val="single"/>
      <sz val="11"/>
      <color indexed="17"/>
      <name val="Arial"/>
      <family val="2"/>
    </font>
    <font>
      <sz val="13"/>
      <color indexed="17"/>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theme="4" tint="-0.24997000396251678"/>
      <name val="Arial"/>
      <family val="2"/>
    </font>
    <font>
      <b/>
      <i/>
      <sz val="12"/>
      <color theme="4" tint="-0.24997000396251678"/>
      <name val="Arial"/>
      <family val="2"/>
    </font>
    <font>
      <b/>
      <sz val="12"/>
      <color theme="4" tint="-0.24997000396251678"/>
      <name val="Arial"/>
      <family val="2"/>
    </font>
    <font>
      <sz val="10"/>
      <color theme="4" tint="-0.24997000396251678"/>
      <name val="Arial"/>
      <family val="2"/>
    </font>
    <font>
      <i/>
      <sz val="10"/>
      <color theme="4" tint="-0.24997000396251678"/>
      <name val="Arial"/>
      <family val="2"/>
    </font>
    <font>
      <b/>
      <sz val="10"/>
      <color theme="4" tint="-0.24997000396251678"/>
      <name val="Arial"/>
      <family val="2"/>
    </font>
    <font>
      <sz val="10"/>
      <color theme="0"/>
      <name val="Arial"/>
      <family val="2"/>
    </font>
    <font>
      <b/>
      <sz val="14"/>
      <color theme="0"/>
      <name val="Arial"/>
      <family val="2"/>
    </font>
    <font>
      <b/>
      <u val="single"/>
      <sz val="12"/>
      <color theme="0"/>
      <name val="Arial"/>
      <family val="2"/>
    </font>
    <font>
      <b/>
      <sz val="8"/>
      <color theme="0"/>
      <name val="Arial"/>
      <family val="2"/>
    </font>
    <font>
      <sz val="8"/>
      <color theme="0"/>
      <name val="Arial"/>
      <family val="2"/>
    </font>
    <font>
      <b/>
      <sz val="12"/>
      <color theme="0"/>
      <name val="Arial"/>
      <family val="2"/>
    </font>
    <font>
      <sz val="14"/>
      <color theme="0"/>
      <name val="Arial"/>
      <family val="2"/>
    </font>
    <font>
      <sz val="10"/>
      <color theme="5" tint="0.39998000860214233"/>
      <name val="Arial"/>
      <family val="2"/>
    </font>
    <font>
      <u val="single"/>
      <sz val="10"/>
      <color rgb="FF00B050"/>
      <name val="Arial"/>
      <family val="2"/>
    </font>
    <font>
      <sz val="10"/>
      <color rgb="FF00B050"/>
      <name val="Arial"/>
      <family val="2"/>
    </font>
    <font>
      <sz val="11"/>
      <color rgb="FF00B050"/>
      <name val="Arial"/>
      <family val="2"/>
    </font>
    <font>
      <strike/>
      <sz val="10"/>
      <color rgb="FF00B050"/>
      <name val="Arial"/>
      <family val="2"/>
    </font>
    <font>
      <i/>
      <sz val="10"/>
      <color rgb="FF00B050"/>
      <name val="Arial"/>
      <family val="2"/>
    </font>
    <font>
      <b/>
      <sz val="10"/>
      <color rgb="FF00B050"/>
      <name val="Arial"/>
      <family val="2"/>
    </font>
    <font>
      <b/>
      <sz val="14"/>
      <color rgb="FF00B050"/>
      <name val="Arial"/>
      <family val="2"/>
    </font>
    <font>
      <b/>
      <sz val="8"/>
      <color rgb="FF00B050"/>
      <name val="Arial"/>
      <family val="2"/>
    </font>
    <font>
      <b/>
      <u val="single"/>
      <sz val="12"/>
      <color rgb="FF00B050"/>
      <name val="Arial"/>
      <family val="2"/>
    </font>
    <font>
      <i/>
      <sz val="9"/>
      <color rgb="FF00B050"/>
      <name val="Arial"/>
      <family val="2"/>
    </font>
    <font>
      <sz val="11"/>
      <color rgb="FF00B050"/>
      <name val="Calibri"/>
      <family val="2"/>
    </font>
    <font>
      <b/>
      <i/>
      <sz val="12"/>
      <color rgb="FF00B050"/>
      <name val="Arial"/>
      <family val="2"/>
    </font>
    <font>
      <sz val="12"/>
      <color rgb="FF00B050"/>
      <name val="Arial"/>
      <family val="2"/>
    </font>
    <font>
      <b/>
      <sz val="12"/>
      <color rgb="FF00B050"/>
      <name val="Arial"/>
      <family val="2"/>
    </font>
    <font>
      <i/>
      <strike/>
      <sz val="10"/>
      <color rgb="FF00B050"/>
      <name val="Arial"/>
      <family val="2"/>
    </font>
    <font>
      <b/>
      <i/>
      <sz val="10"/>
      <color rgb="FF00B050"/>
      <name val="Arial"/>
      <family val="2"/>
    </font>
    <font>
      <b/>
      <u val="single"/>
      <sz val="14"/>
      <color rgb="FF00B050"/>
      <name val="Arial"/>
      <family val="2"/>
    </font>
    <font>
      <sz val="13"/>
      <color rgb="FF00B050"/>
      <name val="Arial"/>
      <family val="2"/>
    </font>
    <font>
      <b/>
      <sz val="13"/>
      <color rgb="FF00B050"/>
      <name val="Arial"/>
      <family val="2"/>
    </font>
    <font>
      <b/>
      <u val="single"/>
      <sz val="11"/>
      <color rgb="FF00B050"/>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15"/>
        <bgColor indexed="64"/>
      </patternFill>
    </fill>
    <fill>
      <patternFill patternType="solid">
        <fgColor rgb="FFFFFFB3"/>
        <bgColor indexed="64"/>
      </patternFill>
    </fill>
    <fill>
      <patternFill patternType="solid">
        <fgColor theme="0"/>
        <bgColor indexed="64"/>
      </patternFill>
    </fill>
    <fill>
      <patternFill patternType="solid">
        <fgColor theme="3" tint="0.7999799847602844"/>
        <bgColor indexed="64"/>
      </patternFill>
    </fill>
    <fill>
      <patternFill patternType="lightUp"/>
    </fill>
    <fill>
      <patternFill patternType="solid">
        <fgColor theme="1"/>
        <bgColor indexed="64"/>
      </patternFill>
    </fill>
    <fill>
      <patternFill patternType="lightUp">
        <bgColor theme="0"/>
      </patternFill>
    </fill>
    <fill>
      <patternFill patternType="solid">
        <fgColor indexed="65"/>
        <bgColor indexed="64"/>
      </patternFill>
    </fill>
    <fill>
      <patternFill patternType="lightUp">
        <bgColor theme="3" tint="0.7999799847602844"/>
      </patternFill>
    </fill>
    <fill>
      <patternFill patternType="lightUp">
        <bgColor rgb="FFFFFFB3"/>
      </patternFill>
    </fill>
    <fill>
      <patternFill patternType="lightUp">
        <bgColor theme="3" tint="0.7999500036239624"/>
      </patternFill>
    </fill>
    <fill>
      <patternFill patternType="solid">
        <fgColor theme="3" tint="0.7999500036239624"/>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thin"/>
      <top/>
      <bottom/>
    </border>
    <border>
      <left>
        <color indexed="63"/>
      </left>
      <right style="medium"/>
      <top style="medium"/>
      <bottom style="medium"/>
    </border>
    <border>
      <left style="thin"/>
      <right style="thin"/>
      <top/>
      <bottom style="thin"/>
    </border>
    <border>
      <left style="medium"/>
      <right/>
      <top/>
      <bottom/>
    </border>
    <border>
      <left/>
      <right/>
      <top/>
      <bottom style="medium"/>
    </border>
    <border>
      <left style="medium"/>
      <right style="medium"/>
      <top style="medium"/>
      <bottom style="medium"/>
    </border>
    <border>
      <left style="double"/>
      <right/>
      <top/>
      <bottom/>
    </border>
    <border>
      <left style="double"/>
      <right style="double"/>
      <top/>
      <bottom/>
    </border>
    <border>
      <left style="double"/>
      <right style="double"/>
      <top style="thin"/>
      <bottom style="thin"/>
    </border>
    <border>
      <left/>
      <right style="double"/>
      <top/>
      <bottom/>
    </border>
    <border>
      <left style="double"/>
      <right style="double"/>
      <top style="thin"/>
      <bottom/>
    </border>
    <border>
      <left style="double"/>
      <right/>
      <top/>
      <bottom style="double"/>
    </border>
    <border>
      <left/>
      <right/>
      <top/>
      <bottom style="double"/>
    </border>
    <border>
      <left/>
      <right style="double"/>
      <top/>
      <bottom style="double"/>
    </border>
    <border>
      <left style="double"/>
      <right style="double"/>
      <top/>
      <bottom style="double"/>
    </border>
    <border>
      <left style="medium"/>
      <right style="medium"/>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top>
        <color indexed="63"/>
      </top>
      <bottom style="thin"/>
    </border>
    <border>
      <left>
        <color indexed="63"/>
      </left>
      <right>
        <color indexed="63"/>
      </right>
      <top style="thin"/>
      <bottom>
        <color indexed="63"/>
      </bottom>
    </border>
    <border>
      <left style="thin"/>
      <right style="thin"/>
      <top style="thin"/>
      <bottom/>
    </border>
    <border>
      <left style="medium"/>
      <right>
        <color indexed="63"/>
      </right>
      <top style="medium"/>
      <bottom style="medium"/>
    </border>
    <border>
      <left>
        <color indexed="63"/>
      </left>
      <right style="thin"/>
      <top style="thin"/>
      <bottom>
        <color indexed="63"/>
      </bottom>
    </border>
    <border>
      <left/>
      <right style="thin"/>
      <top/>
      <bottom/>
    </border>
    <border>
      <left style="thin"/>
      <right/>
      <top style="thin"/>
      <bottom style="thin"/>
    </border>
    <border>
      <left style="medium"/>
      <right/>
      <top style="medium"/>
      <bottom/>
    </border>
    <border>
      <left/>
      <right/>
      <top style="medium"/>
      <bottom/>
    </border>
    <border>
      <left/>
      <right style="medium"/>
      <top style="medium"/>
      <bottom/>
    </border>
    <border>
      <left style="thin"/>
      <right style="thin"/>
      <top style="medium"/>
      <bottom style="medium"/>
    </border>
    <border>
      <left/>
      <right style="medium"/>
      <top/>
      <bottom/>
    </border>
    <border>
      <left style="medium"/>
      <right/>
      <top style="hair"/>
      <bottom style="hair"/>
    </border>
    <border>
      <left/>
      <right/>
      <top style="hair"/>
      <bottom style="hair"/>
    </border>
    <border>
      <left/>
      <right style="medium"/>
      <top style="hair"/>
      <bottom style="hair"/>
    </border>
    <border>
      <left/>
      <right style="medium"/>
      <top style="hair"/>
      <bottom>
        <color indexed="63"/>
      </bottom>
    </border>
    <border>
      <left style="medium"/>
      <right/>
      <top style="hair"/>
      <bottom>
        <color indexed="63"/>
      </bottom>
    </border>
    <border>
      <left/>
      <right/>
      <top style="hair"/>
      <bottom>
        <color indexed="63"/>
      </bottom>
    </border>
    <border>
      <left>
        <color indexed="63"/>
      </left>
      <right>
        <color indexed="63"/>
      </right>
      <top style="medium"/>
      <bottom style="medium"/>
    </border>
    <border>
      <left style="medium"/>
      <right/>
      <top/>
      <bottom style="medium"/>
    </border>
    <border>
      <left/>
      <right style="medium"/>
      <top/>
      <bottom style="medium"/>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style="medium"/>
      <bottom style="hair"/>
    </border>
    <border>
      <left>
        <color indexed="63"/>
      </left>
      <right style="medium"/>
      <top>
        <color indexed="63"/>
      </top>
      <bottom style="hair"/>
    </border>
    <border>
      <left style="medium"/>
      <right/>
      <top style="hair"/>
      <bottom style="medium"/>
    </border>
    <border>
      <left/>
      <right/>
      <top style="hair"/>
      <bottom style="medium"/>
    </border>
    <border>
      <left/>
      <right style="medium"/>
      <top style="hair"/>
      <bottom style="medium"/>
    </border>
    <border>
      <left style="medium"/>
      <right style="thin"/>
      <top style="medium"/>
      <bottom style="medium"/>
    </border>
    <border>
      <left style="medium"/>
      <right/>
      <top style="thin"/>
      <bottom/>
    </border>
    <border>
      <left style="thin"/>
      <right style="thin"/>
      <top style="medium"/>
      <bottom/>
    </border>
    <border>
      <left style="medium"/>
      <right/>
      <top/>
      <bottom style="thin"/>
    </border>
    <border>
      <left style="medium"/>
      <right style="thin"/>
      <top style="thin"/>
      <bottom/>
    </border>
    <border>
      <left/>
      <right style="medium"/>
      <top style="thin"/>
      <bottom/>
    </border>
    <border>
      <left style="medium"/>
      <right style="thin"/>
      <top/>
      <bottom style="thin"/>
    </border>
    <border>
      <left/>
      <right style="medium"/>
      <top/>
      <bottom style="thin"/>
    </border>
    <border>
      <left style="thin"/>
      <right style="thin"/>
      <top/>
      <bottom style="medium"/>
    </border>
    <border>
      <left style="double"/>
      <right style="double"/>
      <top/>
      <bottom style="thin"/>
    </border>
    <border>
      <left/>
      <right style="double"/>
      <top/>
      <bottom style="thin"/>
    </border>
    <border>
      <left style="thin"/>
      <right style="thin"/>
      <top style="medium"/>
      <bottom style="hair"/>
    </border>
    <border>
      <left>
        <color indexed="63"/>
      </left>
      <right style="medium"/>
      <top style="medium"/>
      <bottom style="hair"/>
    </border>
    <border>
      <left style="medium"/>
      <right style="medium"/>
      <top style="medium"/>
      <bottom style="hair"/>
    </border>
    <border>
      <left style="thin"/>
      <right style="thin"/>
      <top style="hair"/>
      <bottom style="hair"/>
    </border>
    <border>
      <left style="medium"/>
      <right style="medium"/>
      <top style="hair"/>
      <bottom style="hair"/>
    </border>
    <border>
      <left style="thin"/>
      <right style="thin"/>
      <top style="hair"/>
      <bottom>
        <color indexed="63"/>
      </bottom>
    </border>
    <border>
      <left style="medium"/>
      <right style="medium"/>
      <top style="hair"/>
      <bottom>
        <color indexed="63"/>
      </bottom>
    </border>
    <border>
      <left style="medium"/>
      <right>
        <color indexed="63"/>
      </right>
      <top style="medium"/>
      <bottom style="hair"/>
    </border>
    <border>
      <left style="medium"/>
      <right style="medium"/>
      <top style="hair"/>
      <bottom style="medium"/>
    </border>
    <border>
      <left style="medium"/>
      <right style="thin"/>
      <top>
        <color indexed="63"/>
      </top>
      <bottom style="hair"/>
    </border>
    <border>
      <left>
        <color indexed="63"/>
      </left>
      <right style="thin"/>
      <top style="hair"/>
      <bottom style="hair"/>
    </border>
    <border>
      <left>
        <color indexed="63"/>
      </left>
      <right style="thin"/>
      <top>
        <color indexed="63"/>
      </top>
      <bottom style="hair"/>
    </border>
    <border>
      <left style="medium"/>
      <right style="thin"/>
      <top style="hair"/>
      <bottom style="hair"/>
    </border>
    <border>
      <left style="thin"/>
      <right style="medium"/>
      <top style="medium"/>
      <bottom style="medium"/>
    </border>
    <border>
      <left style="medium"/>
      <right style="medium"/>
      <top>
        <color indexed="63"/>
      </top>
      <bottom style="hair"/>
    </border>
    <border>
      <left style="medium"/>
      <right style="medium"/>
      <top/>
      <bottom/>
    </border>
    <border>
      <left style="double"/>
      <right/>
      <top style="double"/>
      <bottom/>
    </border>
    <border>
      <left/>
      <right/>
      <top style="double"/>
      <bottom/>
    </border>
    <border>
      <left>
        <color indexed="63"/>
      </left>
      <right style="double"/>
      <top style="double"/>
      <bottom>
        <color indexed="63"/>
      </bottom>
    </border>
    <border>
      <left style="double"/>
      <right/>
      <top/>
      <bottom style="thin"/>
    </border>
    <border>
      <left style="double"/>
      <right style="double"/>
      <top style="double"/>
      <bottom/>
    </border>
    <border>
      <left style="double"/>
      <right>
        <color indexed="63"/>
      </right>
      <top style="thin"/>
      <bottom style="thin"/>
    </border>
    <border>
      <left>
        <color indexed="63"/>
      </left>
      <right style="double"/>
      <top style="thin"/>
      <bottom style="thin"/>
    </border>
    <border>
      <left style="thin"/>
      <right>
        <color indexed="63"/>
      </right>
      <top/>
      <bottom/>
    </border>
    <border>
      <left style="medium"/>
      <right style="medium"/>
      <top style="medium"/>
      <bottom/>
    </border>
    <border>
      <left style="medium"/>
      <right style="thin"/>
      <top style="medium"/>
      <bottom>
        <color indexed="63"/>
      </bottom>
    </border>
    <border>
      <left style="medium"/>
      <right style="thin"/>
      <top>
        <color indexed="63"/>
      </top>
      <bottom style="medium"/>
    </border>
  </borders>
  <cellStyleXfs count="254">
    <xf numFmtId="0" fontId="0" fillId="0" borderId="0">
      <alignment/>
      <protection/>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48" fillId="26" borderId="0" applyNumberFormat="0" applyBorder="0" applyAlignment="0" applyProtection="0"/>
    <xf numFmtId="0" fontId="105" fillId="27" borderId="1" applyNumberFormat="0" applyAlignment="0" applyProtection="0"/>
    <xf numFmtId="0" fontId="39" fillId="28" borderId="2" applyNumberFormat="0" applyAlignment="0" applyProtection="0"/>
    <xf numFmtId="0" fontId="40" fillId="29" borderId="3" applyNumberFormat="0" applyAlignment="0" applyProtection="0"/>
    <xf numFmtId="171" fontId="0" fillId="0" borderId="0" applyFont="0" applyFill="0" applyBorder="0" applyAlignment="0" applyProtection="0"/>
    <xf numFmtId="0" fontId="106" fillId="30" borderId="4" applyNumberFormat="0" applyAlignment="0" applyProtection="0"/>
    <xf numFmtId="170" fontId="0" fillId="0" borderId="0" applyFont="0" applyFill="0" applyBorder="0" applyAlignment="0" applyProtection="0"/>
    <xf numFmtId="0" fontId="52" fillId="0" borderId="0" applyNumberFormat="0" applyFill="0" applyBorder="0" applyAlignment="0" applyProtection="0"/>
    <xf numFmtId="0" fontId="107" fillId="0" borderId="5" applyNumberFormat="0" applyFill="0" applyAlignment="0" applyProtection="0"/>
    <xf numFmtId="0" fontId="108" fillId="0" borderId="0" applyNumberFormat="0" applyFill="0" applyBorder="0" applyAlignment="0" applyProtection="0"/>
    <xf numFmtId="0" fontId="109" fillId="31" borderId="0" applyNumberFormat="0" applyBorder="0" applyAlignment="0" applyProtection="0"/>
    <xf numFmtId="0" fontId="42" fillId="32" borderId="0" applyNumberFormat="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3" fillId="33" borderId="2" applyNumberFormat="0" applyAlignment="0" applyProtection="0"/>
    <xf numFmtId="0" fontId="110" fillId="34" borderId="1" applyNumberFormat="0" applyAlignment="0" applyProtection="0"/>
    <xf numFmtId="171" fontId="103" fillId="0" borderId="0" applyFont="0" applyFill="0" applyBorder="0" applyAlignment="0" applyProtection="0"/>
    <xf numFmtId="169" fontId="10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11" fillId="0" borderId="9" applyNumberFormat="0" applyFill="0" applyAlignment="0" applyProtection="0"/>
    <xf numFmtId="0" fontId="112" fillId="0" borderId="10" applyNumberFormat="0" applyFill="0" applyAlignment="0" applyProtection="0"/>
    <xf numFmtId="0" fontId="113" fillId="0" borderId="11" applyNumberFormat="0" applyFill="0" applyAlignment="0" applyProtection="0"/>
    <xf numFmtId="0" fontId="113" fillId="0" borderId="0" applyNumberFormat="0" applyFill="0" applyBorder="0" applyAlignment="0" applyProtection="0"/>
    <xf numFmtId="0" fontId="41" fillId="0" borderId="12" applyNumberFormat="0" applyFill="0" applyAlignment="0" applyProtection="0"/>
    <xf numFmtId="171" fontId="0" fillId="0" borderId="0" applyFont="0" applyFill="0" applyBorder="0" applyAlignment="0" applyProtection="0"/>
    <xf numFmtId="171" fontId="103" fillId="0" borderId="0" applyFont="0" applyFill="0" applyBorder="0" applyAlignment="0" applyProtection="0"/>
    <xf numFmtId="171" fontId="0" fillId="0" borderId="0" applyFont="0" applyFill="0" applyBorder="0" applyAlignment="0" applyProtection="0"/>
    <xf numFmtId="0" fontId="114" fillId="35" borderId="0" applyNumberFormat="0" applyBorder="0" applyAlignment="0" applyProtection="0"/>
    <xf numFmtId="0" fontId="47" fillId="36" borderId="0" applyNumberFormat="0" applyBorder="0" applyAlignment="0" applyProtection="0"/>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37" borderId="13" applyNumberFormat="0" applyFont="0" applyAlignment="0" applyProtection="0"/>
    <xf numFmtId="0" fontId="103" fillId="38" borderId="14" applyNumberFormat="0" applyFont="0" applyAlignment="0" applyProtection="0"/>
    <xf numFmtId="0" fontId="115" fillId="39" borderId="0" applyNumberFormat="0" applyBorder="0" applyAlignment="0" applyProtection="0"/>
    <xf numFmtId="0" fontId="51" fillId="28"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4" fontId="7" fillId="36" borderId="16" applyNumberFormat="0" applyProtection="0">
      <alignment vertical="center"/>
    </xf>
    <xf numFmtId="4" fontId="8" fillId="36" borderId="16" applyNumberFormat="0" applyProtection="0">
      <alignment vertical="center"/>
    </xf>
    <xf numFmtId="4" fontId="7" fillId="36" borderId="16" applyNumberFormat="0" applyProtection="0">
      <alignment horizontal="left" vertical="center" indent="1"/>
    </xf>
    <xf numFmtId="0" fontId="7" fillId="36" borderId="16" applyNumberFormat="0" applyProtection="0">
      <alignment horizontal="left" vertical="top" indent="1"/>
    </xf>
    <xf numFmtId="4" fontId="7" fillId="40" borderId="0" applyNumberFormat="0" applyProtection="0">
      <alignment horizontal="left" vertical="center" indent="1"/>
    </xf>
    <xf numFmtId="4" fontId="7" fillId="40" borderId="0" applyNumberFormat="0" applyProtection="0">
      <alignment horizontal="left" vertical="center" indent="1"/>
    </xf>
    <xf numFmtId="4" fontId="6" fillId="26" borderId="16" applyNumberFormat="0" applyProtection="0">
      <alignment horizontal="right" vertical="center"/>
    </xf>
    <xf numFmtId="4" fontId="6" fillId="41" borderId="16" applyNumberFormat="0" applyProtection="0">
      <alignment horizontal="right" vertical="center"/>
    </xf>
    <xf numFmtId="4" fontId="6" fillId="42" borderId="16" applyNumberFormat="0" applyProtection="0">
      <alignment horizontal="right" vertical="center"/>
    </xf>
    <xf numFmtId="4" fontId="6" fillId="43" borderId="16" applyNumberFormat="0" applyProtection="0">
      <alignment horizontal="right" vertical="center"/>
    </xf>
    <xf numFmtId="4" fontId="6" fillId="44" borderId="16" applyNumberFormat="0" applyProtection="0">
      <alignment horizontal="right" vertical="center"/>
    </xf>
    <xf numFmtId="4" fontId="6" fillId="45" borderId="16" applyNumberFormat="0" applyProtection="0">
      <alignment horizontal="right" vertical="center"/>
    </xf>
    <xf numFmtId="4" fontId="6" fillId="46" borderId="16" applyNumberFormat="0" applyProtection="0">
      <alignment horizontal="right" vertical="center"/>
    </xf>
    <xf numFmtId="4" fontId="6" fillId="47" borderId="16" applyNumberFormat="0" applyProtection="0">
      <alignment horizontal="right" vertical="center"/>
    </xf>
    <xf numFmtId="4" fontId="6" fillId="48" borderId="16" applyNumberFormat="0" applyProtection="0">
      <alignment horizontal="right" vertical="center"/>
    </xf>
    <xf numFmtId="4" fontId="7" fillId="49" borderId="17" applyNumberFormat="0" applyProtection="0">
      <alignment horizontal="left" vertical="center" indent="1"/>
    </xf>
    <xf numFmtId="4" fontId="6" fillId="50" borderId="0" applyNumberFormat="0" applyProtection="0">
      <alignment horizontal="left" vertical="center" indent="1"/>
    </xf>
    <xf numFmtId="4" fontId="9" fillId="51" borderId="0" applyNumberFormat="0" applyProtection="0">
      <alignment horizontal="left" vertical="center" indent="1"/>
    </xf>
    <xf numFmtId="4" fontId="6" fillId="40" borderId="16" applyNumberFormat="0" applyProtection="0">
      <alignment horizontal="right" vertical="center"/>
    </xf>
    <xf numFmtId="4" fontId="6" fillId="50" borderId="0" applyNumberFormat="0" applyProtection="0">
      <alignment horizontal="left" vertical="center" indent="1"/>
    </xf>
    <xf numFmtId="4" fontId="6" fillId="40" borderId="0" applyNumberFormat="0" applyProtection="0">
      <alignment horizontal="left" vertical="center" indent="1"/>
    </xf>
    <xf numFmtId="0" fontId="0" fillId="51" borderId="16" applyNumberFormat="0" applyProtection="0">
      <alignment horizontal="left" vertical="center" indent="1"/>
    </xf>
    <xf numFmtId="0" fontId="0" fillId="51" borderId="16" applyNumberFormat="0" applyProtection="0">
      <alignment horizontal="left" vertical="top" indent="1"/>
    </xf>
    <xf numFmtId="0" fontId="0" fillId="40" borderId="16" applyNumberFormat="0" applyProtection="0">
      <alignment horizontal="left" vertical="center" indent="1"/>
    </xf>
    <xf numFmtId="0" fontId="0" fillId="40" borderId="16" applyNumberFormat="0" applyProtection="0">
      <alignment horizontal="left" vertical="top" indent="1"/>
    </xf>
    <xf numFmtId="0" fontId="0" fillId="52" borderId="16" applyNumberFormat="0" applyProtection="0">
      <alignment horizontal="left" vertical="center" indent="1"/>
    </xf>
    <xf numFmtId="0" fontId="0" fillId="52" borderId="16" applyNumberFormat="0" applyProtection="0">
      <alignment horizontal="left" vertical="top" indent="1"/>
    </xf>
    <xf numFmtId="0" fontId="0" fillId="50" borderId="16" applyNumberFormat="0" applyProtection="0">
      <alignment horizontal="left" vertical="center" indent="1"/>
    </xf>
    <xf numFmtId="0" fontId="0" fillId="50" borderId="16" applyNumberFormat="0" applyProtection="0">
      <alignment horizontal="left" vertical="top" indent="1"/>
    </xf>
    <xf numFmtId="0" fontId="0" fillId="53" borderId="18" applyNumberFormat="0">
      <alignment/>
      <protection locked="0"/>
    </xf>
    <xf numFmtId="4" fontId="6" fillId="37" borderId="16" applyNumberFormat="0" applyProtection="0">
      <alignment vertical="center"/>
    </xf>
    <xf numFmtId="4" fontId="10" fillId="37" borderId="16" applyNumberFormat="0" applyProtection="0">
      <alignment vertical="center"/>
    </xf>
    <xf numFmtId="4" fontId="6" fillId="37" borderId="16" applyNumberFormat="0" applyProtection="0">
      <alignment horizontal="left" vertical="center" indent="1"/>
    </xf>
    <xf numFmtId="0" fontId="6" fillId="37" borderId="16" applyNumberFormat="0" applyProtection="0">
      <alignment horizontal="left" vertical="top" indent="1"/>
    </xf>
    <xf numFmtId="4" fontId="6" fillId="50" borderId="16" applyNumberFormat="0" applyProtection="0">
      <alignment horizontal="right" vertical="center"/>
    </xf>
    <xf numFmtId="4" fontId="10" fillId="50" borderId="16" applyNumberFormat="0" applyProtection="0">
      <alignment horizontal="right" vertical="center"/>
    </xf>
    <xf numFmtId="4" fontId="6" fillId="40" borderId="16" applyNumberFormat="0" applyProtection="0">
      <alignment horizontal="left" vertical="center" indent="1"/>
    </xf>
    <xf numFmtId="4" fontId="6" fillId="40" borderId="16" applyNumberFormat="0" applyProtection="0">
      <alignment horizontal="left" vertical="center" indent="1"/>
    </xf>
    <xf numFmtId="0" fontId="6" fillId="40" borderId="16" applyNumberFormat="0" applyProtection="0">
      <alignment horizontal="left" vertical="top" indent="1"/>
    </xf>
    <xf numFmtId="4" fontId="11" fillId="54" borderId="0" applyNumberFormat="0" applyProtection="0">
      <alignment horizontal="left" vertical="center" indent="1"/>
    </xf>
    <xf numFmtId="4" fontId="12" fillId="50" borderId="16" applyNumberFormat="0" applyProtection="0">
      <alignment horizontal="right" vertical="center"/>
    </xf>
    <xf numFmtId="0" fontId="61" fillId="0" borderId="0" applyNumberFormat="0" applyFill="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103" fillId="0" borderId="0">
      <alignment/>
      <protection/>
    </xf>
    <xf numFmtId="0" fontId="0" fillId="0" borderId="0">
      <alignment vertical="top"/>
      <protection/>
    </xf>
    <xf numFmtId="0" fontId="1"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6" fillId="0" borderId="0">
      <alignment vertical="top"/>
      <protection/>
    </xf>
    <xf numFmtId="0" fontId="6" fillId="0" borderId="0">
      <alignment vertical="top"/>
      <protection/>
    </xf>
    <xf numFmtId="0" fontId="116" fillId="0" borderId="0" applyNumberFormat="0" applyFill="0" applyBorder="0" applyAlignment="0" applyProtection="0"/>
    <xf numFmtId="0" fontId="49" fillId="0" borderId="0" applyNumberFormat="0" applyFill="0" applyBorder="0" applyAlignment="0" applyProtection="0"/>
    <xf numFmtId="0" fontId="117" fillId="0" borderId="19" applyNumberFormat="0" applyFill="0" applyAlignment="0" applyProtection="0"/>
    <xf numFmtId="0" fontId="50" fillId="0" borderId="20" applyNumberFormat="0" applyFill="0" applyAlignment="0" applyProtection="0"/>
    <xf numFmtId="0" fontId="118" fillId="27" borderId="21" applyNumberFormat="0" applyAlignment="0" applyProtection="0"/>
    <xf numFmtId="170" fontId="103" fillId="0" borderId="0" applyFont="0" applyFill="0" applyBorder="0" applyAlignment="0" applyProtection="0"/>
    <xf numFmtId="168" fontId="103" fillId="0" borderId="0" applyFont="0" applyFill="0" applyBorder="0" applyAlignment="0" applyProtection="0"/>
    <xf numFmtId="170" fontId="0"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53" fillId="0" borderId="0" applyNumberFormat="0" applyFill="0" applyBorder="0" applyAlignment="0" applyProtection="0"/>
  </cellStyleXfs>
  <cellXfs count="1108">
    <xf numFmtId="0" fontId="0" fillId="0" borderId="0" xfId="0" applyAlignment="1">
      <alignment/>
    </xf>
    <xf numFmtId="173" fontId="0" fillId="55" borderId="18" xfId="250" applyNumberFormat="1" applyFont="1" applyFill="1" applyBorder="1" applyAlignment="1" applyProtection="1">
      <alignment vertical="top"/>
      <protection locked="0"/>
    </xf>
    <xf numFmtId="173" fontId="4" fillId="55" borderId="18" xfId="250" applyNumberFormat="1" applyFont="1" applyFill="1" applyBorder="1" applyAlignment="1" applyProtection="1">
      <alignment horizontal="right" vertical="top"/>
      <protection locked="0"/>
    </xf>
    <xf numFmtId="0" fontId="0" fillId="56" borderId="0" xfId="0" applyFill="1" applyAlignment="1" applyProtection="1">
      <alignment vertical="top"/>
      <protection locked="0"/>
    </xf>
    <xf numFmtId="0" fontId="0" fillId="56" borderId="0" xfId="0" applyFill="1" applyAlignment="1" applyProtection="1">
      <alignment horizontal="center" vertical="top"/>
      <protection locked="0"/>
    </xf>
    <xf numFmtId="0" fontId="0" fillId="56" borderId="0" xfId="0" applyFill="1" applyBorder="1" applyAlignment="1" applyProtection="1">
      <alignment vertical="top"/>
      <protection locked="0"/>
    </xf>
    <xf numFmtId="173" fontId="4" fillId="55" borderId="22" xfId="250" applyNumberFormat="1" applyFont="1" applyFill="1" applyBorder="1" applyAlignment="1" applyProtection="1">
      <alignment horizontal="right" vertical="top"/>
      <protection locked="0"/>
    </xf>
    <xf numFmtId="173" fontId="4" fillId="55" borderId="23" xfId="250" applyNumberFormat="1" applyFont="1" applyFill="1" applyBorder="1" applyAlignment="1" applyProtection="1">
      <alignment horizontal="right" vertical="top"/>
      <protection locked="0"/>
    </xf>
    <xf numFmtId="0" fontId="3" fillId="0" borderId="0" xfId="227" applyFont="1" applyProtection="1">
      <alignment/>
      <protection locked="0"/>
    </xf>
    <xf numFmtId="0" fontId="0" fillId="0" borderId="0" xfId="227" applyFont="1" applyProtection="1">
      <alignment/>
      <protection locked="0"/>
    </xf>
    <xf numFmtId="0" fontId="0" fillId="56" borderId="0" xfId="0" applyFill="1" applyAlignment="1" applyProtection="1">
      <alignment vertical="top" wrapText="1"/>
      <protection locked="0"/>
    </xf>
    <xf numFmtId="0" fontId="3" fillId="56" borderId="0" xfId="0" applyFont="1" applyFill="1" applyAlignment="1" applyProtection="1">
      <alignment vertical="top" wrapText="1"/>
      <protection locked="0"/>
    </xf>
    <xf numFmtId="3" fontId="0" fillId="55" borderId="18" xfId="250" applyNumberFormat="1" applyFont="1" applyFill="1" applyBorder="1" applyAlignment="1" applyProtection="1">
      <alignment vertical="top"/>
      <protection locked="0"/>
    </xf>
    <xf numFmtId="0" fontId="5" fillId="57" borderId="24" xfId="0" applyFont="1" applyFill="1" applyBorder="1" applyAlignment="1" applyProtection="1">
      <alignment/>
      <protection/>
    </xf>
    <xf numFmtId="0" fontId="18" fillId="0" borderId="0" xfId="56" applyAlignment="1" applyProtection="1">
      <alignment/>
      <protection/>
    </xf>
    <xf numFmtId="0" fontId="18" fillId="56" borderId="0" xfId="56" applyFill="1" applyAlignment="1" applyProtection="1">
      <alignment/>
      <protection/>
    </xf>
    <xf numFmtId="0" fontId="18" fillId="0" borderId="0" xfId="56" applyFill="1" applyAlignment="1" applyProtection="1">
      <alignment/>
      <protection/>
    </xf>
    <xf numFmtId="0" fontId="18" fillId="0" borderId="18" xfId="56" applyBorder="1" applyAlignment="1" applyProtection="1">
      <alignment horizontal="center" vertical="center"/>
      <protection/>
    </xf>
    <xf numFmtId="0" fontId="18" fillId="58" borderId="18" xfId="56" applyFill="1" applyBorder="1" applyAlignment="1" applyProtection="1">
      <alignment horizontal="center" vertical="center"/>
      <protection/>
    </xf>
    <xf numFmtId="0" fontId="18" fillId="58" borderId="25" xfId="56" applyFill="1" applyBorder="1" applyAlignment="1" applyProtection="1">
      <alignment horizontal="center" vertical="center"/>
      <protection/>
    </xf>
    <xf numFmtId="0" fontId="18" fillId="58" borderId="0" xfId="56" applyFill="1" applyAlignment="1" applyProtection="1">
      <alignment horizontal="center" vertical="center"/>
      <protection/>
    </xf>
    <xf numFmtId="0" fontId="0" fillId="0" borderId="0" xfId="224" applyFont="1" applyFill="1" applyProtection="1">
      <alignment/>
      <protection/>
    </xf>
    <xf numFmtId="0" fontId="5" fillId="0" borderId="0" xfId="224" applyFont="1" applyFill="1" applyProtection="1">
      <alignment/>
      <protection/>
    </xf>
    <xf numFmtId="0" fontId="5" fillId="0" borderId="0" xfId="224" applyFont="1" applyFill="1" applyAlignment="1" applyProtection="1">
      <alignment horizontal="center"/>
      <protection/>
    </xf>
    <xf numFmtId="0" fontId="0" fillId="59" borderId="0" xfId="224" applyFont="1" applyFill="1" applyProtection="1">
      <alignment/>
      <protection/>
    </xf>
    <xf numFmtId="0" fontId="13" fillId="59" borderId="26" xfId="224" applyFont="1" applyFill="1" applyBorder="1" applyAlignment="1" applyProtection="1">
      <alignment/>
      <protection/>
    </xf>
    <xf numFmtId="0" fontId="13" fillId="59" borderId="0" xfId="224" applyFont="1" applyFill="1" applyBorder="1" applyAlignment="1" applyProtection="1">
      <alignment/>
      <protection/>
    </xf>
    <xf numFmtId="0" fontId="3" fillId="0" borderId="0" xfId="224" applyFont="1" applyFill="1" applyAlignment="1" applyProtection="1">
      <alignment horizontal="center"/>
      <protection/>
    </xf>
    <xf numFmtId="0" fontId="0" fillId="56" borderId="0" xfId="224" applyFont="1" applyFill="1" applyProtection="1">
      <alignment/>
      <protection/>
    </xf>
    <xf numFmtId="0" fontId="5" fillId="56" borderId="0" xfId="224" applyFont="1" applyFill="1" applyProtection="1">
      <alignment/>
      <protection/>
    </xf>
    <xf numFmtId="170" fontId="0" fillId="56" borderId="27" xfId="250" applyFont="1" applyFill="1" applyBorder="1" applyAlignment="1" applyProtection="1">
      <alignment horizontal="center"/>
      <protection/>
    </xf>
    <xf numFmtId="0" fontId="5" fillId="56" borderId="0" xfId="0" applyFont="1" applyFill="1" applyAlignment="1" applyProtection="1">
      <alignment/>
      <protection/>
    </xf>
    <xf numFmtId="0" fontId="5" fillId="57" borderId="28" xfId="0" applyFont="1" applyFill="1" applyBorder="1" applyAlignment="1" applyProtection="1">
      <alignment/>
      <protection/>
    </xf>
    <xf numFmtId="0" fontId="3" fillId="0" borderId="0" xfId="224" applyFont="1" applyFill="1" applyProtection="1">
      <alignment/>
      <protection/>
    </xf>
    <xf numFmtId="0" fontId="0" fillId="56" borderId="0" xfId="0" applyFill="1" applyAlignment="1" applyProtection="1">
      <alignment/>
      <protection/>
    </xf>
    <xf numFmtId="0" fontId="0" fillId="56" borderId="0" xfId="0" applyFill="1" applyBorder="1" applyAlignment="1" applyProtection="1">
      <alignment/>
      <protection/>
    </xf>
    <xf numFmtId="0" fontId="5" fillId="0" borderId="0" xfId="224" applyFont="1" applyFill="1" applyAlignment="1" applyProtection="1">
      <alignment horizontal="left"/>
      <protection/>
    </xf>
    <xf numFmtId="0" fontId="0" fillId="0" borderId="0" xfId="224" applyFont="1" applyFill="1" applyAlignment="1" applyProtection="1">
      <alignment horizontal="left"/>
      <protection/>
    </xf>
    <xf numFmtId="0" fontId="15" fillId="0" borderId="0" xfId="224" applyFont="1" applyAlignment="1" applyProtection="1">
      <alignment/>
      <protection/>
    </xf>
    <xf numFmtId="0" fontId="0" fillId="0" borderId="0" xfId="224" applyFont="1" applyAlignment="1" applyProtection="1">
      <alignment/>
      <protection/>
    </xf>
    <xf numFmtId="0" fontId="0" fillId="0" borderId="0" xfId="224" applyNumberFormat="1" applyFont="1" applyAlignment="1" applyProtection="1">
      <alignment/>
      <protection/>
    </xf>
    <xf numFmtId="0" fontId="0" fillId="0" borderId="0" xfId="224" applyNumberFormat="1" applyFont="1" applyAlignment="1" applyProtection="1">
      <alignment/>
      <protection/>
    </xf>
    <xf numFmtId="0" fontId="0" fillId="0" borderId="0" xfId="15" applyFont="1" applyProtection="1">
      <alignment/>
      <protection/>
    </xf>
    <xf numFmtId="0" fontId="34" fillId="36" borderId="18" xfId="238" applyFont="1" applyFill="1" applyBorder="1" applyProtection="1">
      <alignment/>
      <protection/>
    </xf>
    <xf numFmtId="0" fontId="34" fillId="0" borderId="0" xfId="224" applyFont="1" applyFill="1" applyProtection="1">
      <alignment/>
      <protection/>
    </xf>
    <xf numFmtId="0" fontId="0" fillId="0" borderId="0" xfId="224" applyFont="1" applyAlignment="1" applyProtection="1">
      <alignment/>
      <protection/>
    </xf>
    <xf numFmtId="0" fontId="34" fillId="53" borderId="0" xfId="238" applyFont="1" applyFill="1" applyBorder="1" applyProtection="1">
      <alignment/>
      <protection/>
    </xf>
    <xf numFmtId="0" fontId="34" fillId="56" borderId="18" xfId="238" applyFont="1" applyFill="1" applyBorder="1" applyAlignment="1" applyProtection="1">
      <alignment horizontal="left" vertical="top" wrapText="1"/>
      <protection/>
    </xf>
    <xf numFmtId="0" fontId="34" fillId="56" borderId="0" xfId="224" applyFont="1" applyFill="1" applyBorder="1" applyProtection="1">
      <alignment/>
      <protection/>
    </xf>
    <xf numFmtId="0" fontId="34" fillId="0" borderId="0" xfId="224" applyFont="1" applyFill="1" applyAlignment="1" applyProtection="1">
      <alignment/>
      <protection/>
    </xf>
    <xf numFmtId="0" fontId="35" fillId="53" borderId="0" xfId="238" applyFont="1" applyFill="1" applyBorder="1" applyProtection="1">
      <alignment/>
      <protection/>
    </xf>
    <xf numFmtId="0" fontId="34" fillId="57" borderId="18" xfId="238" applyFont="1" applyFill="1" applyBorder="1" applyProtection="1">
      <alignment/>
      <protection/>
    </xf>
    <xf numFmtId="0" fontId="34" fillId="0" borderId="0" xfId="15" applyFont="1" applyProtection="1">
      <alignment/>
      <protection/>
    </xf>
    <xf numFmtId="0" fontId="34" fillId="60" borderId="18" xfId="238" applyFont="1" applyFill="1" applyBorder="1" applyAlignment="1" applyProtection="1">
      <alignment horizontal="left" vertical="top" wrapText="1"/>
      <protection/>
    </xf>
    <xf numFmtId="0" fontId="34" fillId="0" borderId="0" xfId="224" applyFont="1" applyFill="1" applyAlignment="1" applyProtection="1">
      <alignment vertical="top"/>
      <protection/>
    </xf>
    <xf numFmtId="0" fontId="0" fillId="0" borderId="0" xfId="224" applyFont="1" applyFill="1" applyAlignment="1" applyProtection="1">
      <alignment vertical="top"/>
      <protection/>
    </xf>
    <xf numFmtId="0" fontId="0" fillId="0" borderId="0" xfId="224" applyFont="1" applyFill="1" applyProtection="1">
      <alignment/>
      <protection/>
    </xf>
    <xf numFmtId="0" fontId="5" fillId="0" borderId="0" xfId="224" applyFont="1" applyAlignment="1" applyProtection="1">
      <alignment/>
      <protection/>
    </xf>
    <xf numFmtId="0" fontId="4" fillId="0" borderId="0" xfId="224" applyFont="1" applyAlignment="1" applyProtection="1">
      <alignment/>
      <protection/>
    </xf>
    <xf numFmtId="0" fontId="15" fillId="0" borderId="0" xfId="0" applyFont="1" applyFill="1" applyAlignment="1" applyProtection="1">
      <alignment/>
      <protection/>
    </xf>
    <xf numFmtId="0" fontId="15" fillId="0" borderId="0" xfId="239" applyFont="1" applyFill="1" applyProtection="1">
      <alignment/>
      <protection/>
    </xf>
    <xf numFmtId="0" fontId="0" fillId="56" borderId="0" xfId="224" applyFont="1" applyFill="1" applyAlignment="1" applyProtection="1">
      <alignment/>
      <protection/>
    </xf>
    <xf numFmtId="0" fontId="17" fillId="0" borderId="0" xfId="224" applyFont="1" applyAlignment="1" applyProtection="1">
      <alignment/>
      <protection/>
    </xf>
    <xf numFmtId="0" fontId="15" fillId="0" borderId="0" xfId="224" applyFont="1" applyProtection="1">
      <alignment/>
      <protection/>
    </xf>
    <xf numFmtId="0" fontId="16" fillId="0" borderId="0" xfId="224" applyFont="1" applyAlignment="1" applyProtection="1">
      <alignment/>
      <protection/>
    </xf>
    <xf numFmtId="0" fontId="20" fillId="56" borderId="0" xfId="239" applyFont="1" applyFill="1" applyProtection="1">
      <alignment/>
      <protection/>
    </xf>
    <xf numFmtId="0" fontId="20" fillId="56" borderId="0" xfId="239" applyFont="1" applyFill="1" applyAlignment="1" applyProtection="1">
      <alignment horizontal="center"/>
      <protection/>
    </xf>
    <xf numFmtId="0" fontId="0" fillId="56" borderId="0" xfId="0" applyFill="1" applyAlignment="1" applyProtection="1">
      <alignment vertical="top"/>
      <protection/>
    </xf>
    <xf numFmtId="0" fontId="3" fillId="56" borderId="0" xfId="0" applyFont="1" applyFill="1" applyAlignment="1" applyProtection="1">
      <alignment vertical="top" wrapText="1"/>
      <protection/>
    </xf>
    <xf numFmtId="0" fontId="0" fillId="56" borderId="0" xfId="0" applyFill="1" applyAlignment="1" applyProtection="1">
      <alignment horizontal="center" vertical="top"/>
      <protection/>
    </xf>
    <xf numFmtId="0" fontId="4" fillId="56" borderId="0" xfId="0" applyFont="1" applyFill="1" applyAlignment="1" applyProtection="1">
      <alignment vertical="top"/>
      <protection/>
    </xf>
    <xf numFmtId="0" fontId="5" fillId="56" borderId="0" xfId="239" applyFont="1" applyFill="1" applyProtection="1">
      <alignment/>
      <protection/>
    </xf>
    <xf numFmtId="0" fontId="5" fillId="56" borderId="0" xfId="239" applyFont="1" applyFill="1" applyAlignment="1" applyProtection="1">
      <alignment horizontal="center"/>
      <protection/>
    </xf>
    <xf numFmtId="0" fontId="0" fillId="56" borderId="0" xfId="239" applyFont="1" applyFill="1" applyProtection="1">
      <alignment/>
      <protection/>
    </xf>
    <xf numFmtId="0" fontId="0" fillId="56" borderId="0" xfId="239" applyFont="1" applyFill="1" applyAlignment="1" applyProtection="1">
      <alignment horizontal="center"/>
      <protection/>
    </xf>
    <xf numFmtId="4" fontId="33" fillId="56" borderId="0" xfId="239" applyNumberFormat="1" applyFont="1" applyFill="1" applyBorder="1" applyProtection="1">
      <alignment/>
      <protection/>
    </xf>
    <xf numFmtId="4" fontId="3" fillId="56" borderId="29" xfId="239" applyNumberFormat="1" applyFont="1" applyFill="1" applyBorder="1" applyAlignment="1" applyProtection="1">
      <alignment horizontal="centerContinuous" vertical="center"/>
      <protection/>
    </xf>
    <xf numFmtId="4" fontId="3" fillId="56" borderId="0" xfId="239" applyNumberFormat="1" applyFont="1" applyFill="1" applyBorder="1" applyAlignment="1" applyProtection="1">
      <alignment horizontal="centerContinuous" vertical="center"/>
      <protection/>
    </xf>
    <xf numFmtId="4" fontId="3" fillId="56" borderId="0" xfId="239" applyNumberFormat="1" applyFont="1" applyFill="1" applyBorder="1" applyAlignment="1" applyProtection="1">
      <alignment horizontal="centerContinuous"/>
      <protection/>
    </xf>
    <xf numFmtId="4" fontId="3" fillId="56" borderId="30" xfId="239" applyNumberFormat="1" applyFont="1" applyFill="1" applyBorder="1" applyAlignment="1" applyProtection="1">
      <alignment horizontal="center"/>
      <protection/>
    </xf>
    <xf numFmtId="4" fontId="5" fillId="56" borderId="31" xfId="239" applyNumberFormat="1" applyFont="1" applyFill="1" applyBorder="1" applyAlignment="1" applyProtection="1">
      <alignment horizontal="center" vertical="center" wrapText="1"/>
      <protection/>
    </xf>
    <xf numFmtId="4" fontId="5" fillId="56" borderId="31" xfId="239" applyNumberFormat="1" applyFont="1" applyFill="1" applyBorder="1" applyAlignment="1" applyProtection="1">
      <alignment horizontal="center" vertical="center"/>
      <protection/>
    </xf>
    <xf numFmtId="4" fontId="5" fillId="56" borderId="30" xfId="239" applyNumberFormat="1" applyFont="1" applyFill="1" applyBorder="1" applyAlignment="1" applyProtection="1">
      <alignment horizontal="center" vertical="center"/>
      <protection/>
    </xf>
    <xf numFmtId="4" fontId="0" fillId="56" borderId="29" xfId="239" applyNumberFormat="1" applyFont="1" applyFill="1" applyBorder="1" applyProtection="1">
      <alignment/>
      <protection/>
    </xf>
    <xf numFmtId="4" fontId="0" fillId="56" borderId="0" xfId="239" applyNumberFormat="1" applyFont="1" applyFill="1" applyBorder="1" applyProtection="1">
      <alignment/>
      <protection/>
    </xf>
    <xf numFmtId="0" fontId="0" fillId="56" borderId="30" xfId="239" applyNumberFormat="1" applyFont="1" applyFill="1" applyBorder="1" applyAlignment="1" applyProtection="1">
      <alignment horizontal="center"/>
      <protection/>
    </xf>
    <xf numFmtId="4" fontId="0" fillId="56" borderId="30" xfId="239" applyNumberFormat="1" applyFont="1" applyFill="1" applyBorder="1" applyProtection="1">
      <alignment/>
      <protection/>
    </xf>
    <xf numFmtId="4" fontId="3" fillId="56" borderId="29" xfId="239" applyNumberFormat="1" applyFont="1" applyFill="1" applyBorder="1" applyAlignment="1" applyProtection="1">
      <alignment horizontal="left" vertical="center"/>
      <protection/>
    </xf>
    <xf numFmtId="4" fontId="3" fillId="56" borderId="0" xfId="239" applyNumberFormat="1" applyFont="1" applyFill="1" applyBorder="1" applyAlignment="1" applyProtection="1">
      <alignment vertical="center"/>
      <protection/>
    </xf>
    <xf numFmtId="0" fontId="3" fillId="56" borderId="30" xfId="239" applyNumberFormat="1" applyFont="1" applyFill="1" applyBorder="1" applyAlignment="1" applyProtection="1">
      <alignment horizontal="center" vertical="center"/>
      <protection/>
    </xf>
    <xf numFmtId="4" fontId="33" fillId="56" borderId="0" xfId="239" applyNumberFormat="1" applyFont="1" applyFill="1" applyBorder="1" applyAlignment="1" applyProtection="1">
      <alignment vertical="center"/>
      <protection/>
    </xf>
    <xf numFmtId="4" fontId="0" fillId="56" borderId="29" xfId="239" applyNumberFormat="1" applyFont="1" applyFill="1" applyBorder="1" applyAlignment="1" applyProtection="1">
      <alignment horizontal="left" vertical="center"/>
      <protection/>
    </xf>
    <xf numFmtId="4" fontId="0" fillId="56" borderId="0" xfId="239" applyNumberFormat="1" applyFont="1" applyFill="1" applyBorder="1" applyAlignment="1" applyProtection="1">
      <alignment vertical="center"/>
      <protection/>
    </xf>
    <xf numFmtId="0" fontId="0" fillId="56" borderId="30" xfId="239" applyNumberFormat="1" applyFont="1" applyFill="1" applyBorder="1" applyAlignment="1" applyProtection="1">
      <alignment horizontal="center" vertical="center"/>
      <protection/>
    </xf>
    <xf numFmtId="4" fontId="0" fillId="56" borderId="29" xfId="239" applyNumberFormat="1" applyFont="1" applyFill="1" applyBorder="1" applyAlignment="1" applyProtection="1">
      <alignment vertical="center"/>
      <protection/>
    </xf>
    <xf numFmtId="4" fontId="0" fillId="56" borderId="0" xfId="239" applyNumberFormat="1" applyFont="1" applyFill="1" applyBorder="1" applyAlignment="1" applyProtection="1">
      <alignment horizontal="left" vertical="center"/>
      <protection/>
    </xf>
    <xf numFmtId="4" fontId="3" fillId="56" borderId="29" xfId="239" applyNumberFormat="1" applyFont="1" applyFill="1" applyBorder="1" applyAlignment="1" applyProtection="1">
      <alignment vertical="center"/>
      <protection/>
    </xf>
    <xf numFmtId="4" fontId="3" fillId="56" borderId="0" xfId="239" applyNumberFormat="1" applyFont="1" applyFill="1" applyBorder="1" applyAlignment="1" applyProtection="1">
      <alignment horizontal="left" vertical="center"/>
      <protection/>
    </xf>
    <xf numFmtId="4" fontId="4" fillId="56" borderId="29" xfId="239" applyNumberFormat="1" applyFont="1" applyFill="1" applyBorder="1" applyAlignment="1" applyProtection="1">
      <alignment vertical="center"/>
      <protection/>
    </xf>
    <xf numFmtId="4" fontId="4" fillId="56" borderId="0" xfId="239" applyNumberFormat="1" applyFont="1" applyFill="1" applyBorder="1" applyAlignment="1" applyProtection="1">
      <alignment horizontal="left" vertical="center"/>
      <protection/>
    </xf>
    <xf numFmtId="4" fontId="4" fillId="56" borderId="0" xfId="239" applyNumberFormat="1" applyFont="1" applyFill="1" applyBorder="1" applyAlignment="1" applyProtection="1">
      <alignment vertical="center"/>
      <protection/>
    </xf>
    <xf numFmtId="0" fontId="4" fillId="56" borderId="30" xfId="239" applyNumberFormat="1" applyFont="1" applyFill="1" applyBorder="1" applyAlignment="1" applyProtection="1">
      <alignment horizontal="center" vertical="center"/>
      <protection/>
    </xf>
    <xf numFmtId="4" fontId="5" fillId="56" borderId="0" xfId="0" applyNumberFormat="1" applyFont="1" applyFill="1" applyBorder="1" applyAlignment="1" applyProtection="1">
      <alignment horizontal="right"/>
      <protection/>
    </xf>
    <xf numFmtId="4" fontId="2" fillId="56" borderId="29" xfId="239" applyNumberFormat="1" applyFont="1" applyFill="1" applyBorder="1" applyAlignment="1" applyProtection="1">
      <alignment horizontal="right" vertical="center"/>
      <protection/>
    </xf>
    <xf numFmtId="4" fontId="2" fillId="56" borderId="0" xfId="0" applyNumberFormat="1" applyFont="1" applyFill="1" applyBorder="1" applyAlignment="1" applyProtection="1">
      <alignment horizontal="right" vertical="center"/>
      <protection/>
    </xf>
    <xf numFmtId="4" fontId="2" fillId="56" borderId="32" xfId="0" applyNumberFormat="1" applyFont="1" applyFill="1" applyBorder="1" applyAlignment="1" applyProtection="1">
      <alignment horizontal="right" vertical="center"/>
      <protection/>
    </xf>
    <xf numFmtId="0" fontId="2" fillId="56" borderId="33" xfId="239" applyNumberFormat="1" applyFont="1" applyFill="1" applyBorder="1" applyAlignment="1" applyProtection="1">
      <alignment horizontal="center" vertical="center"/>
      <protection/>
    </xf>
    <xf numFmtId="4" fontId="16" fillId="56" borderId="29" xfId="0" applyNumberFormat="1" applyFont="1" applyFill="1" applyBorder="1" applyAlignment="1" applyProtection="1">
      <alignment horizontal="right" vertical="center"/>
      <protection/>
    </xf>
    <xf numFmtId="4" fontId="16" fillId="56" borderId="0" xfId="0" applyNumberFormat="1" applyFont="1" applyFill="1" applyBorder="1" applyAlignment="1" applyProtection="1">
      <alignment horizontal="right" vertical="center"/>
      <protection/>
    </xf>
    <xf numFmtId="4" fontId="16" fillId="56" borderId="32" xfId="0" applyNumberFormat="1" applyFont="1" applyFill="1" applyBorder="1" applyAlignment="1" applyProtection="1">
      <alignment horizontal="right" vertical="center"/>
      <protection/>
    </xf>
    <xf numFmtId="0" fontId="16" fillId="56" borderId="30" xfId="0" applyNumberFormat="1" applyFont="1" applyFill="1" applyBorder="1" applyAlignment="1" applyProtection="1">
      <alignment horizontal="center" vertical="center"/>
      <protection/>
    </xf>
    <xf numFmtId="4" fontId="2" fillId="56" borderId="34" xfId="0" applyNumberFormat="1" applyFont="1" applyFill="1" applyBorder="1" applyAlignment="1" applyProtection="1">
      <alignment horizontal="right" vertical="center"/>
      <protection/>
    </xf>
    <xf numFmtId="4" fontId="2" fillId="56" borderId="35" xfId="0" applyNumberFormat="1" applyFont="1" applyFill="1" applyBorder="1" applyAlignment="1" applyProtection="1">
      <alignment horizontal="right" vertical="center"/>
      <protection/>
    </xf>
    <xf numFmtId="4" fontId="2" fillId="56" borderId="36" xfId="0" applyNumberFormat="1" applyFont="1" applyFill="1" applyBorder="1" applyAlignment="1" applyProtection="1">
      <alignment horizontal="right" vertical="center"/>
      <protection/>
    </xf>
    <xf numFmtId="0" fontId="2" fillId="56" borderId="37" xfId="0" applyNumberFormat="1" applyFont="1" applyFill="1" applyBorder="1" applyAlignment="1" applyProtection="1">
      <alignment horizontal="center" vertical="center"/>
      <protection/>
    </xf>
    <xf numFmtId="173" fontId="2" fillId="56" borderId="37" xfId="0" applyNumberFormat="1" applyFont="1" applyFill="1" applyBorder="1" applyAlignment="1" applyProtection="1">
      <alignment vertical="center"/>
      <protection/>
    </xf>
    <xf numFmtId="4" fontId="5" fillId="56" borderId="0" xfId="239" applyNumberFormat="1" applyFont="1" applyFill="1" applyBorder="1" applyAlignment="1" applyProtection="1">
      <alignment/>
      <protection/>
    </xf>
    <xf numFmtId="4" fontId="0" fillId="56" borderId="0" xfId="239" applyNumberFormat="1" applyFont="1" applyFill="1" applyProtection="1">
      <alignment/>
      <protection/>
    </xf>
    <xf numFmtId="0" fontId="0" fillId="56" borderId="0" xfId="239" applyNumberFormat="1" applyFont="1" applyFill="1" applyAlignment="1" applyProtection="1">
      <alignment horizontal="center"/>
      <protection/>
    </xf>
    <xf numFmtId="4" fontId="5" fillId="56" borderId="0" xfId="239" applyNumberFormat="1" applyFont="1" applyFill="1" applyProtection="1">
      <alignment/>
      <protection/>
    </xf>
    <xf numFmtId="4" fontId="0" fillId="56" borderId="0" xfId="239" applyNumberFormat="1" applyFont="1" applyFill="1" applyAlignment="1" applyProtection="1">
      <alignment vertical="center"/>
      <protection/>
    </xf>
    <xf numFmtId="4" fontId="0" fillId="56" borderId="0" xfId="239" applyNumberFormat="1" applyFont="1" applyFill="1" applyAlignment="1" applyProtection="1">
      <alignment horizontal="center" vertical="center"/>
      <protection/>
    </xf>
    <xf numFmtId="173" fontId="0" fillId="56" borderId="0" xfId="239" applyNumberFormat="1" applyFont="1" applyFill="1" applyAlignment="1" applyProtection="1">
      <alignment vertical="center"/>
      <protection/>
    </xf>
    <xf numFmtId="4" fontId="19" fillId="56" borderId="0" xfId="239" applyNumberFormat="1" applyFont="1" applyFill="1" applyAlignment="1" applyProtection="1" quotePrefix="1">
      <alignment vertical="center"/>
      <protection/>
    </xf>
    <xf numFmtId="4" fontId="0" fillId="56" borderId="0" xfId="239" applyNumberFormat="1" applyFont="1" applyFill="1" applyAlignment="1" applyProtection="1">
      <alignment horizontal="center"/>
      <protection/>
    </xf>
    <xf numFmtId="0" fontId="2" fillId="56" borderId="0" xfId="0" applyFont="1" applyFill="1" applyBorder="1" applyAlignment="1" applyProtection="1">
      <alignment/>
      <protection/>
    </xf>
    <xf numFmtId="0" fontId="0" fillId="56" borderId="0" xfId="0" applyFont="1" applyFill="1" applyAlignment="1" applyProtection="1">
      <alignment/>
      <protection/>
    </xf>
    <xf numFmtId="0" fontId="0" fillId="56" borderId="28" xfId="0" applyFill="1" applyBorder="1" applyAlignment="1" applyProtection="1">
      <alignment/>
      <protection/>
    </xf>
    <xf numFmtId="0" fontId="0" fillId="56" borderId="38" xfId="0" applyFill="1" applyBorder="1" applyAlignment="1" applyProtection="1">
      <alignment/>
      <protection/>
    </xf>
    <xf numFmtId="0" fontId="0" fillId="0" borderId="0" xfId="0" applyAlignment="1" applyProtection="1">
      <alignment/>
      <protection/>
    </xf>
    <xf numFmtId="0" fontId="3" fillId="56" borderId="0" xfId="0" applyFont="1" applyFill="1" applyAlignment="1" applyProtection="1">
      <alignment/>
      <protection/>
    </xf>
    <xf numFmtId="170" fontId="5" fillId="56" borderId="18" xfId="250" applyFont="1" applyFill="1" applyBorder="1" applyAlignment="1" applyProtection="1">
      <alignment horizontal="center" vertical="top"/>
      <protection/>
    </xf>
    <xf numFmtId="170" fontId="5" fillId="56" borderId="39" xfId="250" applyFont="1" applyFill="1" applyBorder="1" applyAlignment="1" applyProtection="1">
      <alignment horizontal="center" vertical="top"/>
      <protection/>
    </xf>
    <xf numFmtId="0" fontId="5" fillId="56" borderId="18" xfId="0" applyFont="1" applyFill="1" applyBorder="1" applyAlignment="1" applyProtection="1">
      <alignment horizontal="right" vertical="center"/>
      <protection/>
    </xf>
    <xf numFmtId="0" fontId="5" fillId="56" borderId="39" xfId="0" applyFont="1" applyFill="1" applyBorder="1" applyAlignment="1" applyProtection="1">
      <alignment horizontal="center" vertical="top"/>
      <protection/>
    </xf>
    <xf numFmtId="0" fontId="5" fillId="56" borderId="18" xfId="0" applyFont="1" applyFill="1" applyBorder="1" applyAlignment="1" applyProtection="1">
      <alignment horizontal="center" vertical="top"/>
      <protection/>
    </xf>
    <xf numFmtId="0" fontId="19" fillId="56" borderId="18" xfId="0" applyFont="1" applyFill="1" applyBorder="1" applyAlignment="1" applyProtection="1">
      <alignment vertical="top" wrapText="1"/>
      <protection/>
    </xf>
    <xf numFmtId="173" fontId="0" fillId="56" borderId="18" xfId="0" applyNumberFormat="1" applyFont="1" applyFill="1" applyBorder="1" applyAlignment="1" applyProtection="1">
      <alignment vertical="top"/>
      <protection/>
    </xf>
    <xf numFmtId="4" fontId="19" fillId="0" borderId="18" xfId="239" applyNumberFormat="1" applyFont="1" applyBorder="1" applyAlignment="1" applyProtection="1">
      <alignment horizontal="left" vertical="top" wrapText="1"/>
      <protection/>
    </xf>
    <xf numFmtId="4" fontId="0" fillId="0" borderId="18" xfId="239" applyNumberFormat="1" applyFont="1" applyBorder="1" applyAlignment="1" applyProtection="1">
      <alignment horizontal="left" vertical="top" wrapText="1"/>
      <protection/>
    </xf>
    <xf numFmtId="4" fontId="5" fillId="0" borderId="18" xfId="239" applyNumberFormat="1" applyFont="1" applyBorder="1" applyAlignment="1" applyProtection="1">
      <alignment horizontal="left" vertical="top" wrapText="1"/>
      <protection/>
    </xf>
    <xf numFmtId="173" fontId="5" fillId="56" borderId="18" xfId="0" applyNumberFormat="1" applyFont="1" applyFill="1" applyBorder="1" applyAlignment="1" applyProtection="1">
      <alignment/>
      <protection/>
    </xf>
    <xf numFmtId="0" fontId="4" fillId="56" borderId="0" xfId="0" applyFont="1" applyFill="1" applyAlignment="1" applyProtection="1">
      <alignment vertical="top" wrapText="1"/>
      <protection/>
    </xf>
    <xf numFmtId="0" fontId="3" fillId="56" borderId="0" xfId="0" applyFont="1" applyFill="1" applyAlignment="1" applyProtection="1">
      <alignment vertical="top"/>
      <protection/>
    </xf>
    <xf numFmtId="0" fontId="0" fillId="56" borderId="0" xfId="0" applyFill="1" applyAlignment="1" applyProtection="1">
      <alignment vertical="top" wrapText="1"/>
      <protection/>
    </xf>
    <xf numFmtId="0" fontId="5" fillId="56" borderId="18" xfId="0" applyFont="1" applyFill="1" applyBorder="1" applyAlignment="1" applyProtection="1">
      <alignment horizontal="center" vertical="top" wrapText="1"/>
      <protection/>
    </xf>
    <xf numFmtId="0" fontId="5" fillId="56" borderId="39" xfId="0" applyFont="1" applyFill="1" applyBorder="1" applyAlignment="1" applyProtection="1">
      <alignment horizontal="center" vertical="top" wrapText="1"/>
      <protection/>
    </xf>
    <xf numFmtId="0" fontId="0" fillId="56" borderId="23" xfId="0" applyFont="1" applyFill="1" applyBorder="1" applyAlignment="1" applyProtection="1">
      <alignment horizontal="center" vertical="top"/>
      <protection/>
    </xf>
    <xf numFmtId="0" fontId="0" fillId="56" borderId="23" xfId="0" applyFill="1" applyBorder="1" applyAlignment="1" applyProtection="1">
      <alignment horizontal="center" vertical="top"/>
      <protection/>
    </xf>
    <xf numFmtId="0" fontId="0" fillId="56" borderId="25" xfId="0" applyFill="1" applyBorder="1" applyAlignment="1" applyProtection="1">
      <alignment vertical="top"/>
      <protection/>
    </xf>
    <xf numFmtId="0" fontId="0" fillId="56" borderId="18" xfId="0" applyFont="1" applyFill="1" applyBorder="1" applyAlignment="1" applyProtection="1">
      <alignment vertical="top" wrapText="1"/>
      <protection/>
    </xf>
    <xf numFmtId="173" fontId="0" fillId="60" borderId="18" xfId="250" applyNumberFormat="1" applyFont="1" applyFill="1" applyBorder="1" applyAlignment="1" applyProtection="1">
      <alignment vertical="top"/>
      <protection/>
    </xf>
    <xf numFmtId="0" fontId="4" fillId="56" borderId="18" xfId="250" applyNumberFormat="1" applyFont="1" applyFill="1" applyBorder="1" applyAlignment="1" applyProtection="1">
      <alignment horizontal="center" vertical="top"/>
      <protection/>
    </xf>
    <xf numFmtId="0" fontId="4" fillId="56" borderId="0" xfId="250" applyNumberFormat="1" applyFont="1" applyFill="1" applyBorder="1" applyAlignment="1" applyProtection="1">
      <alignment horizontal="center" vertical="top"/>
      <protection/>
    </xf>
    <xf numFmtId="0" fontId="0" fillId="56" borderId="0" xfId="0" applyFill="1" applyBorder="1" applyAlignment="1" applyProtection="1">
      <alignment vertical="top"/>
      <protection/>
    </xf>
    <xf numFmtId="0" fontId="0" fillId="61" borderId="40" xfId="0" applyFont="1" applyFill="1" applyBorder="1" applyAlignment="1" applyProtection="1">
      <alignment vertical="top" wrapText="1"/>
      <protection/>
    </xf>
    <xf numFmtId="170" fontId="0" fillId="56" borderId="40" xfId="250" applyFont="1" applyFill="1" applyBorder="1" applyAlignment="1" applyProtection="1">
      <alignment horizontal="center" vertical="center"/>
      <protection/>
    </xf>
    <xf numFmtId="170" fontId="0" fillId="56" borderId="40" xfId="250" applyFont="1" applyFill="1" applyBorder="1" applyAlignment="1" applyProtection="1">
      <alignment vertical="top"/>
      <protection/>
    </xf>
    <xf numFmtId="0" fontId="4" fillId="56" borderId="40" xfId="250"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0" borderId="18" xfId="250" applyNumberFormat="1" applyFont="1" applyFill="1" applyBorder="1" applyAlignment="1" applyProtection="1">
      <alignment horizontal="center" vertical="top" wrapText="1"/>
      <protection/>
    </xf>
    <xf numFmtId="173" fontId="0" fillId="56" borderId="18" xfId="250" applyNumberFormat="1" applyFont="1" applyFill="1" applyBorder="1" applyAlignment="1" applyProtection="1">
      <alignment vertical="top"/>
      <protection/>
    </xf>
    <xf numFmtId="0" fontId="18" fillId="0" borderId="18" xfId="56" applyNumberFormat="1" applyBorder="1" applyAlignment="1" applyProtection="1">
      <alignment horizontal="center" vertical="top"/>
      <protection/>
    </xf>
    <xf numFmtId="173" fontId="4" fillId="0" borderId="18" xfId="250" applyNumberFormat="1" applyFont="1" applyFill="1" applyBorder="1" applyAlignment="1" applyProtection="1">
      <alignment vertical="top"/>
      <protection/>
    </xf>
    <xf numFmtId="0" fontId="0" fillId="56" borderId="0" xfId="0" applyFont="1" applyFill="1" applyBorder="1" applyAlignment="1" applyProtection="1">
      <alignment vertical="top" wrapText="1"/>
      <protection/>
    </xf>
    <xf numFmtId="0" fontId="0" fillId="56" borderId="0" xfId="250" applyNumberFormat="1" applyFont="1" applyFill="1" applyBorder="1" applyAlignment="1" applyProtection="1">
      <alignment horizontal="center" vertical="top" wrapText="1"/>
      <protection/>
    </xf>
    <xf numFmtId="173" fontId="0" fillId="56" borderId="0" xfId="250" applyNumberFormat="1" applyFont="1" applyFill="1" applyBorder="1" applyAlignment="1" applyProtection="1">
      <alignment vertical="top"/>
      <protection/>
    </xf>
    <xf numFmtId="0" fontId="0" fillId="0" borderId="18" xfId="239" applyNumberFormat="1" applyFont="1" applyBorder="1" applyAlignment="1" applyProtection="1">
      <alignment horizontal="center" vertical="top"/>
      <protection/>
    </xf>
    <xf numFmtId="0" fontId="0" fillId="56" borderId="41" xfId="0" applyFont="1" applyFill="1" applyBorder="1" applyAlignment="1" applyProtection="1">
      <alignment vertical="top" wrapText="1"/>
      <protection/>
    </xf>
    <xf numFmtId="0" fontId="0" fillId="56" borderId="41" xfId="239" applyNumberFormat="1" applyFont="1" applyFill="1" applyBorder="1" applyAlignment="1" applyProtection="1">
      <alignment horizontal="center" vertical="top"/>
      <protection/>
    </xf>
    <xf numFmtId="173" fontId="0" fillId="56" borderId="41" xfId="250" applyNumberFormat="1" applyFont="1" applyFill="1" applyBorder="1" applyAlignment="1" applyProtection="1">
      <alignment vertical="top"/>
      <protection/>
    </xf>
    <xf numFmtId="173" fontId="0" fillId="0" borderId="18" xfId="250" applyNumberFormat="1" applyFont="1" applyFill="1" applyBorder="1" applyAlignment="1" applyProtection="1">
      <alignment vertical="top"/>
      <protection/>
    </xf>
    <xf numFmtId="0" fontId="4" fillId="56" borderId="42" xfId="250" applyNumberFormat="1" applyFont="1" applyFill="1" applyBorder="1" applyAlignment="1" applyProtection="1">
      <alignment horizontal="center" vertical="top"/>
      <protection/>
    </xf>
    <xf numFmtId="0" fontId="4" fillId="56" borderId="40" xfId="0" applyFont="1" applyFill="1" applyBorder="1" applyAlignment="1" applyProtection="1">
      <alignment horizontal="right" vertical="top" wrapText="1"/>
      <protection/>
    </xf>
    <xf numFmtId="0" fontId="0" fillId="56" borderId="40" xfId="239" applyNumberFormat="1" applyFont="1" applyFill="1" applyBorder="1" applyAlignment="1" applyProtection="1">
      <alignment horizontal="center" vertical="top"/>
      <protection/>
    </xf>
    <xf numFmtId="173" fontId="0" fillId="56" borderId="40" xfId="250" applyNumberFormat="1" applyFont="1" applyFill="1" applyBorder="1" applyAlignment="1" applyProtection="1">
      <alignment vertical="top"/>
      <protection/>
    </xf>
    <xf numFmtId="0" fontId="4" fillId="56" borderId="43" xfId="250"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56" borderId="40" xfId="0" applyFont="1" applyFill="1" applyBorder="1" applyAlignment="1" applyProtection="1">
      <alignment vertical="top" wrapText="1"/>
      <protection/>
    </xf>
    <xf numFmtId="0" fontId="0" fillId="56" borderId="40" xfId="250" applyNumberFormat="1" applyFont="1" applyFill="1" applyBorder="1" applyAlignment="1" applyProtection="1">
      <alignment horizontal="center" vertical="top"/>
      <protection/>
    </xf>
    <xf numFmtId="0" fontId="0" fillId="56" borderId="0" xfId="0" applyFont="1" applyFill="1" applyBorder="1" applyAlignment="1" applyProtection="1">
      <alignment vertical="top" wrapText="1"/>
      <protection/>
    </xf>
    <xf numFmtId="0" fontId="4" fillId="56" borderId="0" xfId="250" applyNumberFormat="1" applyFont="1" applyFill="1" applyBorder="1" applyAlignment="1" applyProtection="1">
      <alignment vertical="top"/>
      <protection/>
    </xf>
    <xf numFmtId="0" fontId="0" fillId="56" borderId="0" xfId="239" applyNumberFormat="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3" fontId="4" fillId="56" borderId="0" xfId="250" applyNumberFormat="1" applyFont="1" applyFill="1" applyBorder="1" applyAlignment="1" applyProtection="1">
      <alignment vertical="top"/>
      <protection/>
    </xf>
    <xf numFmtId="3" fontId="0" fillId="56" borderId="18" xfId="250" applyNumberFormat="1" applyFont="1" applyFill="1" applyBorder="1" applyAlignment="1" applyProtection="1">
      <alignment horizontal="center" vertical="top"/>
      <protection/>
    </xf>
    <xf numFmtId="0" fontId="0" fillId="56" borderId="18" xfId="0" applyFont="1" applyFill="1" applyBorder="1" applyAlignment="1" applyProtection="1">
      <alignment vertical="top" wrapText="1"/>
      <protection/>
    </xf>
    <xf numFmtId="3" fontId="4" fillId="56" borderId="18" xfId="250" applyNumberFormat="1" applyFont="1" applyFill="1" applyBorder="1" applyAlignment="1" applyProtection="1">
      <alignment vertical="top"/>
      <protection/>
    </xf>
    <xf numFmtId="0" fontId="0" fillId="56" borderId="44" xfId="0" applyFill="1" applyBorder="1" applyAlignment="1" applyProtection="1">
      <alignment vertical="top"/>
      <protection/>
    </xf>
    <xf numFmtId="173" fontId="4" fillId="56" borderId="18" xfId="250" applyNumberFormat="1" applyFont="1" applyFill="1" applyBorder="1" applyAlignment="1" applyProtection="1">
      <alignment horizontal="right" vertical="top"/>
      <protection/>
    </xf>
    <xf numFmtId="0" fontId="4" fillId="56" borderId="18" xfId="0" applyFont="1" applyFill="1" applyBorder="1" applyAlignment="1" applyProtection="1">
      <alignment horizontal="center" vertical="top"/>
      <protection/>
    </xf>
    <xf numFmtId="0" fontId="0" fillId="56" borderId="18" xfId="0" applyFill="1" applyBorder="1" applyAlignment="1" applyProtection="1">
      <alignment vertical="top"/>
      <protection/>
    </xf>
    <xf numFmtId="10" fontId="4" fillId="57" borderId="18" xfId="174" applyNumberFormat="1" applyFont="1" applyFill="1" applyBorder="1" applyAlignment="1" applyProtection="1">
      <alignment horizontal="right"/>
      <protection/>
    </xf>
    <xf numFmtId="0" fontId="0" fillId="56" borderId="0" xfId="0" applyFill="1" applyBorder="1" applyAlignment="1" applyProtection="1">
      <alignment horizontal="center" vertical="top"/>
      <protection/>
    </xf>
    <xf numFmtId="170" fontId="0" fillId="56" borderId="0" xfId="250" applyFont="1" applyFill="1" applyBorder="1" applyAlignment="1" applyProtection="1">
      <alignment vertical="top"/>
      <protection/>
    </xf>
    <xf numFmtId="3" fontId="4" fillId="60" borderId="18" xfId="250" applyNumberFormat="1" applyFont="1" applyFill="1" applyBorder="1" applyAlignment="1" applyProtection="1">
      <alignment vertical="top"/>
      <protection/>
    </xf>
    <xf numFmtId="173" fontId="0" fillId="60" borderId="18" xfId="250" applyNumberFormat="1" applyFont="1" applyFill="1" applyBorder="1" applyAlignment="1" applyProtection="1">
      <alignment horizontal="right" vertical="top"/>
      <protection/>
    </xf>
    <xf numFmtId="0" fontId="0" fillId="60" borderId="18" xfId="0" applyFill="1" applyBorder="1" applyAlignment="1" applyProtection="1">
      <alignment vertical="top"/>
      <protection/>
    </xf>
    <xf numFmtId="10" fontId="4" fillId="62" borderId="18" xfId="174" applyNumberFormat="1" applyFont="1" applyFill="1" applyBorder="1" applyAlignment="1" applyProtection="1">
      <alignment horizontal="right"/>
      <protection/>
    </xf>
    <xf numFmtId="173" fontId="4" fillId="60" borderId="18" xfId="250" applyNumberFormat="1" applyFont="1" applyFill="1" applyBorder="1" applyAlignment="1" applyProtection="1">
      <alignment horizontal="right" vertical="top"/>
      <protection/>
    </xf>
    <xf numFmtId="0" fontId="0" fillId="56" borderId="18" xfId="0" applyFill="1" applyBorder="1" applyAlignment="1" applyProtection="1">
      <alignment vertical="top" wrapText="1"/>
      <protection/>
    </xf>
    <xf numFmtId="0" fontId="0" fillId="56" borderId="18" xfId="0" applyFill="1" applyBorder="1" applyAlignment="1" applyProtection="1">
      <alignment horizontal="center" vertical="top"/>
      <protection/>
    </xf>
    <xf numFmtId="0" fontId="0" fillId="56" borderId="18" xfId="0" applyFont="1" applyFill="1" applyBorder="1" applyAlignment="1" applyProtection="1">
      <alignment horizontal="center" vertical="top"/>
      <protection/>
    </xf>
    <xf numFmtId="0" fontId="0" fillId="56" borderId="44" xfId="0" applyFill="1" applyBorder="1" applyAlignment="1" applyProtection="1">
      <alignment vertical="top" wrapText="1"/>
      <protection/>
    </xf>
    <xf numFmtId="0" fontId="0" fillId="56" borderId="44" xfId="0" applyFill="1" applyBorder="1" applyAlignment="1" applyProtection="1">
      <alignment horizontal="center" vertical="top"/>
      <protection/>
    </xf>
    <xf numFmtId="0" fontId="0" fillId="56" borderId="44" xfId="0" applyFont="1" applyFill="1" applyBorder="1" applyAlignment="1" applyProtection="1">
      <alignment horizontal="center" vertical="top"/>
      <protection/>
    </xf>
    <xf numFmtId="0" fontId="0" fillId="56" borderId="23" xfId="0" applyFill="1" applyBorder="1" applyAlignment="1" applyProtection="1">
      <alignment vertical="top" wrapText="1"/>
      <protection/>
    </xf>
    <xf numFmtId="0" fontId="0" fillId="56" borderId="25" xfId="0" applyFont="1" applyFill="1" applyBorder="1" applyAlignment="1" applyProtection="1">
      <alignment horizontal="center" vertical="top"/>
      <protection/>
    </xf>
    <xf numFmtId="173" fontId="19" fillId="0" borderId="18" xfId="250" applyNumberFormat="1" applyFont="1" applyFill="1" applyBorder="1" applyAlignment="1" applyProtection="1">
      <alignment vertical="top"/>
      <protection/>
    </xf>
    <xf numFmtId="173" fontId="5" fillId="0" borderId="18" xfId="250" applyNumberFormat="1" applyFont="1" applyFill="1" applyBorder="1" applyAlignment="1" applyProtection="1">
      <alignment vertical="top"/>
      <protection/>
    </xf>
    <xf numFmtId="170" fontId="0" fillId="56" borderId="0" xfId="0" applyNumberFormat="1" applyFill="1" applyBorder="1" applyAlignment="1" applyProtection="1">
      <alignment vertical="top"/>
      <protection/>
    </xf>
    <xf numFmtId="0" fontId="0" fillId="56" borderId="0" xfId="0" applyFont="1" applyFill="1" applyAlignment="1" applyProtection="1">
      <alignment vertical="top"/>
      <protection/>
    </xf>
    <xf numFmtId="0" fontId="4" fillId="56" borderId="0" xfId="0" applyFont="1" applyFill="1" applyAlignment="1" applyProtection="1" quotePrefix="1">
      <alignment horizontal="right" vertical="top"/>
      <protection/>
    </xf>
    <xf numFmtId="0" fontId="4" fillId="56" borderId="0" xfId="0" applyFont="1" applyFill="1" applyAlignment="1" applyProtection="1">
      <alignment horizontal="center" vertical="top"/>
      <protection/>
    </xf>
    <xf numFmtId="0" fontId="0" fillId="56" borderId="0" xfId="0" applyFill="1" applyAlignment="1" applyProtection="1" quotePrefix="1">
      <alignment horizontal="right" vertical="top"/>
      <protection/>
    </xf>
    <xf numFmtId="170" fontId="0" fillId="56" borderId="43" xfId="250" applyFont="1" applyFill="1" applyBorder="1" applyAlignment="1" applyProtection="1">
      <alignment vertical="top"/>
      <protection/>
    </xf>
    <xf numFmtId="173" fontId="4" fillId="56" borderId="18" xfId="250" applyNumberFormat="1" applyFont="1" applyFill="1" applyBorder="1" applyAlignment="1" applyProtection="1">
      <alignment vertical="top"/>
      <protection/>
    </xf>
    <xf numFmtId="0" fontId="0" fillId="0" borderId="0" xfId="250" applyNumberFormat="1" applyFont="1" applyFill="1" applyBorder="1" applyAlignment="1" applyProtection="1">
      <alignment horizontal="center" vertical="top" wrapText="1"/>
      <protection/>
    </xf>
    <xf numFmtId="10" fontId="4" fillId="56" borderId="18" xfId="174" applyNumberFormat="1" applyFont="1" applyFill="1" applyBorder="1" applyAlignment="1" applyProtection="1">
      <alignment horizontal="right"/>
      <protection/>
    </xf>
    <xf numFmtId="10" fontId="4" fillId="60" borderId="18" xfId="174" applyNumberFormat="1" applyFont="1" applyFill="1" applyBorder="1" applyAlignment="1" applyProtection="1">
      <alignment horizontal="right"/>
      <protection/>
    </xf>
    <xf numFmtId="173" fontId="19" fillId="56" borderId="18" xfId="250" applyNumberFormat="1" applyFont="1" applyFill="1" applyBorder="1" applyAlignment="1" applyProtection="1">
      <alignment vertical="top"/>
      <protection/>
    </xf>
    <xf numFmtId="173" fontId="5" fillId="56" borderId="18" xfId="250" applyNumberFormat="1" applyFont="1" applyFill="1" applyBorder="1" applyAlignment="1" applyProtection="1">
      <alignment vertical="top"/>
      <protection/>
    </xf>
    <xf numFmtId="0" fontId="4" fillId="56" borderId="0" xfId="81" applyFont="1" applyFill="1" applyAlignment="1" applyProtection="1" quotePrefix="1">
      <alignment/>
      <protection/>
    </xf>
    <xf numFmtId="173" fontId="0" fillId="56" borderId="0" xfId="0" applyNumberFormat="1" applyFill="1" applyAlignment="1" applyProtection="1">
      <alignment vertical="top"/>
      <protection/>
    </xf>
    <xf numFmtId="0" fontId="4" fillId="56" borderId="0" xfId="81" applyFont="1" applyFill="1" applyAlignment="1" applyProtection="1">
      <alignment/>
      <protection/>
    </xf>
    <xf numFmtId="0" fontId="4" fillId="56" borderId="0" xfId="81" applyFont="1" applyFill="1" applyAlignment="1" applyProtection="1">
      <alignment wrapText="1"/>
      <protection/>
    </xf>
    <xf numFmtId="0" fontId="0" fillId="56" borderId="0" xfId="81" applyFill="1" applyProtection="1">
      <alignment/>
      <protection/>
    </xf>
    <xf numFmtId="0" fontId="121" fillId="56" borderId="0" xfId="239" applyFont="1" applyFill="1" applyProtection="1">
      <alignment/>
      <protection/>
    </xf>
    <xf numFmtId="0" fontId="22" fillId="56" borderId="0" xfId="81" applyFont="1" applyFill="1" applyAlignment="1" applyProtection="1">
      <alignment horizontal="center"/>
      <protection/>
    </xf>
    <xf numFmtId="0" fontId="0" fillId="0" borderId="0" xfId="81" applyProtection="1">
      <alignment/>
      <protection/>
    </xf>
    <xf numFmtId="0" fontId="5" fillId="56" borderId="45" xfId="81" applyFont="1" applyFill="1" applyBorder="1" applyAlignment="1" applyProtection="1">
      <alignment horizontal="center"/>
      <protection/>
    </xf>
    <xf numFmtId="0" fontId="5" fillId="56" borderId="28" xfId="81" applyFont="1" applyFill="1" applyBorder="1" applyAlignment="1" applyProtection="1">
      <alignment horizontal="center"/>
      <protection/>
    </xf>
    <xf numFmtId="4" fontId="0" fillId="62" borderId="18" xfId="250" applyNumberFormat="1" applyFont="1" applyFill="1" applyBorder="1" applyAlignment="1" applyProtection="1">
      <alignment/>
      <protection/>
    </xf>
    <xf numFmtId="0" fontId="0" fillId="56" borderId="0" xfId="81" applyFont="1" applyFill="1" applyProtection="1">
      <alignment/>
      <protection/>
    </xf>
    <xf numFmtId="0" fontId="4" fillId="56" borderId="0" xfId="81" applyFont="1" applyFill="1" applyProtection="1" quotePrefix="1">
      <alignment/>
      <protection/>
    </xf>
    <xf numFmtId="4" fontId="24" fillId="56" borderId="0" xfId="81" applyNumberFormat="1" applyFont="1" applyFill="1" applyBorder="1" applyProtection="1">
      <alignment/>
      <protection/>
    </xf>
    <xf numFmtId="0" fontId="4" fillId="56" borderId="0" xfId="81" applyFont="1" applyFill="1" applyProtection="1">
      <alignment/>
      <protection/>
    </xf>
    <xf numFmtId="0" fontId="25" fillId="56" borderId="0" xfId="81" applyFont="1" applyFill="1" applyProtection="1">
      <alignment/>
      <protection/>
    </xf>
    <xf numFmtId="0" fontId="103" fillId="0" borderId="0" xfId="97" applyFill="1" applyBorder="1" applyAlignment="1" applyProtection="1">
      <alignment vertical="center" wrapText="1"/>
      <protection/>
    </xf>
    <xf numFmtId="4" fontId="122" fillId="56" borderId="41" xfId="81" applyNumberFormat="1" applyFont="1" applyFill="1" applyBorder="1" applyProtection="1">
      <alignment/>
      <protection/>
    </xf>
    <xf numFmtId="4" fontId="28" fillId="56" borderId="0" xfId="81" applyNumberFormat="1" applyFont="1" applyFill="1" applyBorder="1" applyProtection="1">
      <alignment/>
      <protection/>
    </xf>
    <xf numFmtId="4" fontId="123" fillId="56" borderId="0" xfId="81" applyNumberFormat="1" applyFont="1" applyFill="1" applyBorder="1" applyProtection="1">
      <alignment/>
      <protection/>
    </xf>
    <xf numFmtId="0" fontId="28" fillId="56" borderId="0" xfId="81" applyFont="1" applyFill="1" applyProtection="1">
      <alignment/>
      <protection/>
    </xf>
    <xf numFmtId="0" fontId="28" fillId="0" borderId="0" xfId="81" applyFont="1" applyProtection="1">
      <alignment/>
      <protection/>
    </xf>
    <xf numFmtId="0" fontId="0" fillId="56" borderId="44" xfId="81" applyFont="1" applyFill="1" applyBorder="1" applyAlignment="1" applyProtection="1">
      <alignment horizontal="center"/>
      <protection/>
    </xf>
    <xf numFmtId="0" fontId="0" fillId="56" borderId="44" xfId="81" applyFill="1" applyBorder="1" applyAlignment="1" applyProtection="1">
      <alignment horizontal="center"/>
      <protection/>
    </xf>
    <xf numFmtId="0" fontId="0" fillId="56" borderId="18" xfId="81" applyFill="1" applyBorder="1" applyAlignment="1" applyProtection="1">
      <alignment horizontal="center"/>
      <protection/>
    </xf>
    <xf numFmtId="0" fontId="0" fillId="56" borderId="25" xfId="81" applyFill="1" applyBorder="1" applyAlignment="1" applyProtection="1" quotePrefix="1">
      <alignment horizontal="center"/>
      <protection/>
    </xf>
    <xf numFmtId="1" fontId="0" fillId="0" borderId="40" xfId="81" applyNumberFormat="1" applyBorder="1" applyAlignment="1" applyProtection="1">
      <alignment horizontal="center"/>
      <protection/>
    </xf>
    <xf numFmtId="4" fontId="0" fillId="60" borderId="28" xfId="250" applyNumberFormat="1" applyFont="1" applyFill="1" applyBorder="1" applyAlignment="1" applyProtection="1">
      <alignment/>
      <protection/>
    </xf>
    <xf numFmtId="4" fontId="0" fillId="56" borderId="43" xfId="81" applyNumberFormat="1" applyFont="1" applyFill="1" applyBorder="1" applyProtection="1">
      <alignment/>
      <protection/>
    </xf>
    <xf numFmtId="4" fontId="0" fillId="56" borderId="46" xfId="81" applyNumberFormat="1" applyFont="1" applyFill="1" applyBorder="1" applyProtection="1">
      <alignment/>
      <protection/>
    </xf>
    <xf numFmtId="4" fontId="0" fillId="56" borderId="0" xfId="81" applyNumberFormat="1" applyFill="1" applyProtection="1">
      <alignment/>
      <protection/>
    </xf>
    <xf numFmtId="4" fontId="124" fillId="56" borderId="18" xfId="81" applyNumberFormat="1" applyFont="1" applyFill="1" applyBorder="1" applyProtection="1">
      <alignment/>
      <protection/>
    </xf>
    <xf numFmtId="1" fontId="0" fillId="0" borderId="18" xfId="81" applyNumberFormat="1" applyBorder="1" applyAlignment="1" applyProtection="1">
      <alignment horizontal="center"/>
      <protection/>
    </xf>
    <xf numFmtId="4" fontId="0" fillId="60" borderId="42" xfId="250" applyNumberFormat="1" applyFont="1" applyFill="1" applyBorder="1" applyAlignment="1" applyProtection="1">
      <alignment/>
      <protection/>
    </xf>
    <xf numFmtId="4" fontId="0" fillId="56" borderId="0" xfId="81" applyNumberFormat="1" applyFont="1" applyFill="1" applyBorder="1" applyProtection="1">
      <alignment/>
      <protection/>
    </xf>
    <xf numFmtId="4" fontId="0" fillId="56" borderId="47" xfId="81" applyNumberFormat="1" applyFont="1" applyFill="1" applyBorder="1" applyProtection="1">
      <alignment/>
      <protection/>
    </xf>
    <xf numFmtId="0" fontId="27" fillId="0" borderId="39" xfId="81" applyFont="1" applyBorder="1" applyAlignment="1" applyProtection="1">
      <alignment horizontal="center"/>
      <protection/>
    </xf>
    <xf numFmtId="4" fontId="122" fillId="56" borderId="48" xfId="81" applyNumberFormat="1" applyFont="1" applyFill="1" applyBorder="1" applyProtection="1">
      <alignment/>
      <protection/>
    </xf>
    <xf numFmtId="4" fontId="122" fillId="56" borderId="25" xfId="81" applyNumberFormat="1" applyFont="1" applyFill="1" applyBorder="1" applyProtection="1">
      <alignment/>
      <protection/>
    </xf>
    <xf numFmtId="4" fontId="28" fillId="56" borderId="0" xfId="81" applyNumberFormat="1" applyFont="1" applyFill="1" applyProtection="1">
      <alignment/>
      <protection/>
    </xf>
    <xf numFmtId="4" fontId="123" fillId="56" borderId="18" xfId="81" applyNumberFormat="1" applyFont="1" applyFill="1" applyBorder="1" applyProtection="1">
      <alignment/>
      <protection/>
    </xf>
    <xf numFmtId="4" fontId="125" fillId="56" borderId="0" xfId="81" applyNumberFormat="1" applyFont="1" applyFill="1" applyAlignment="1" applyProtection="1">
      <alignment horizontal="left"/>
      <protection/>
    </xf>
    <xf numFmtId="4" fontId="125" fillId="56" borderId="0" xfId="81" applyNumberFormat="1" applyFont="1" applyFill="1" applyAlignment="1" applyProtection="1">
      <alignment horizontal="right"/>
      <protection/>
    </xf>
    <xf numFmtId="0" fontId="4" fillId="0" borderId="0" xfId="81" applyFont="1" applyProtection="1">
      <alignment/>
      <protection/>
    </xf>
    <xf numFmtId="0" fontId="0" fillId="0" borderId="39" xfId="81" applyBorder="1" applyAlignment="1" applyProtection="1">
      <alignment horizontal="center"/>
      <protection/>
    </xf>
    <xf numFmtId="4" fontId="0" fillId="56" borderId="0" xfId="81" applyNumberFormat="1" applyFill="1" applyBorder="1" applyProtection="1">
      <alignment/>
      <protection/>
    </xf>
    <xf numFmtId="4" fontId="0" fillId="56" borderId="46" xfId="81" applyNumberFormat="1" applyFill="1" applyBorder="1" applyProtection="1">
      <alignment/>
      <protection/>
    </xf>
    <xf numFmtId="4" fontId="126" fillId="56" borderId="18" xfId="81" applyNumberFormat="1" applyFont="1" applyFill="1" applyBorder="1" applyProtection="1">
      <alignment/>
      <protection/>
    </xf>
    <xf numFmtId="4" fontId="0" fillId="63" borderId="18" xfId="250" applyNumberFormat="1" applyFont="1" applyFill="1" applyBorder="1" applyAlignment="1" applyProtection="1">
      <alignment/>
      <protection/>
    </xf>
    <xf numFmtId="4" fontId="0" fillId="56" borderId="47" xfId="81" applyNumberFormat="1" applyFill="1" applyBorder="1" applyProtection="1">
      <alignment/>
      <protection/>
    </xf>
    <xf numFmtId="4" fontId="123" fillId="0" borderId="18" xfId="81" applyNumberFormat="1" applyFont="1" applyBorder="1" applyProtection="1">
      <alignment/>
      <protection/>
    </xf>
    <xf numFmtId="0" fontId="0" fillId="56" borderId="18" xfId="81" applyFont="1" applyFill="1" applyBorder="1" applyAlignment="1" applyProtection="1">
      <alignment horizontal="center"/>
      <protection/>
    </xf>
    <xf numFmtId="4" fontId="0" fillId="60" borderId="18" xfId="250" applyNumberFormat="1" applyFont="1" applyFill="1" applyBorder="1" applyAlignment="1" applyProtection="1">
      <alignment/>
      <protection/>
    </xf>
    <xf numFmtId="4" fontId="0" fillId="56" borderId="43" xfId="81" applyNumberFormat="1" applyFill="1" applyBorder="1" applyProtection="1">
      <alignment/>
      <protection/>
    </xf>
    <xf numFmtId="4" fontId="0" fillId="56" borderId="18" xfId="81" applyNumberFormat="1" applyFill="1" applyBorder="1" applyProtection="1">
      <alignment/>
      <protection/>
    </xf>
    <xf numFmtId="4" fontId="124" fillId="56" borderId="0" xfId="81" applyNumberFormat="1" applyFont="1" applyFill="1" applyBorder="1" applyProtection="1">
      <alignment/>
      <protection/>
    </xf>
    <xf numFmtId="4" fontId="124" fillId="56" borderId="47" xfId="81" applyNumberFormat="1" applyFont="1" applyFill="1" applyBorder="1" applyProtection="1">
      <alignment/>
      <protection/>
    </xf>
    <xf numFmtId="0" fontId="103" fillId="56" borderId="0" xfId="97" applyFill="1" applyBorder="1" applyAlignment="1" applyProtection="1">
      <alignment/>
      <protection/>
    </xf>
    <xf numFmtId="0" fontId="0" fillId="56" borderId="18" xfId="81" applyFont="1" applyFill="1" applyBorder="1" applyAlignment="1" applyProtection="1">
      <alignment horizontal="center" vertical="center"/>
      <protection/>
    </xf>
    <xf numFmtId="4" fontId="0" fillId="64" borderId="18" xfId="250" applyNumberFormat="1" applyFont="1" applyFill="1" applyBorder="1" applyAlignment="1" applyProtection="1">
      <alignment vertical="top"/>
      <protection/>
    </xf>
    <xf numFmtId="4" fontId="0" fillId="60" borderId="18" xfId="250" applyNumberFormat="1" applyFont="1" applyFill="1" applyBorder="1" applyAlignment="1" applyProtection="1">
      <alignment vertical="top"/>
      <protection/>
    </xf>
    <xf numFmtId="0" fontId="21" fillId="56" borderId="0" xfId="239" applyFont="1" applyFill="1" applyProtection="1">
      <alignment/>
      <protection/>
    </xf>
    <xf numFmtId="0" fontId="14" fillId="56" borderId="0" xfId="81" applyFont="1" applyFill="1" applyAlignment="1" applyProtection="1">
      <alignment horizontal="center"/>
      <protection/>
    </xf>
    <xf numFmtId="4" fontId="0" fillId="64" borderId="18" xfId="250" applyNumberFormat="1" applyFont="1" applyFill="1" applyBorder="1" applyAlignment="1" applyProtection="1">
      <alignment/>
      <protection/>
    </xf>
    <xf numFmtId="0" fontId="29" fillId="56" borderId="0" xfId="227" applyFont="1" applyFill="1" applyProtection="1">
      <alignment/>
      <protection/>
    </xf>
    <xf numFmtId="0" fontId="30" fillId="56" borderId="0" xfId="227" applyFont="1" applyFill="1" applyProtection="1">
      <alignment/>
      <protection/>
    </xf>
    <xf numFmtId="0" fontId="0" fillId="0" borderId="0" xfId="227" applyFill="1" applyBorder="1" applyProtection="1">
      <alignment/>
      <protection/>
    </xf>
    <xf numFmtId="0" fontId="0" fillId="0" borderId="0" xfId="227" applyFill="1" applyProtection="1">
      <alignment/>
      <protection/>
    </xf>
    <xf numFmtId="0" fontId="0" fillId="0" borderId="0" xfId="227" applyFill="1" applyAlignment="1" applyProtection="1">
      <alignment horizontal="right"/>
      <protection/>
    </xf>
    <xf numFmtId="0" fontId="2" fillId="0" borderId="49" xfId="227" applyFont="1" applyFill="1" applyBorder="1" applyProtection="1">
      <alignment/>
      <protection/>
    </xf>
    <xf numFmtId="0" fontId="2" fillId="0" borderId="50" xfId="227" applyFont="1" applyFill="1" applyBorder="1" applyProtection="1">
      <alignment/>
      <protection/>
    </xf>
    <xf numFmtId="0" fontId="2" fillId="0" borderId="51" xfId="227" applyFont="1" applyFill="1" applyBorder="1" applyAlignment="1" applyProtection="1">
      <alignment horizontal="right"/>
      <protection/>
    </xf>
    <xf numFmtId="0" fontId="5" fillId="0" borderId="0" xfId="227" applyFont="1" applyFill="1" applyAlignment="1" applyProtection="1">
      <alignment horizontal="right" vertical="center"/>
      <protection/>
    </xf>
    <xf numFmtId="0" fontId="5" fillId="0" borderId="45" xfId="227" applyFont="1" applyFill="1" applyBorder="1" applyAlignment="1" applyProtection="1">
      <alignment horizontal="center" vertical="center" wrapText="1"/>
      <protection/>
    </xf>
    <xf numFmtId="0" fontId="5" fillId="0" borderId="52" xfId="227" applyFont="1" applyFill="1" applyBorder="1" applyAlignment="1" applyProtection="1">
      <alignment horizontal="center" vertical="center" wrapText="1"/>
      <protection/>
    </xf>
    <xf numFmtId="0" fontId="5" fillId="0" borderId="24" xfId="227" applyFont="1" applyFill="1" applyBorder="1" applyAlignment="1" applyProtection="1">
      <alignment horizontal="center" vertical="center" wrapText="1"/>
      <protection/>
    </xf>
    <xf numFmtId="0" fontId="2" fillId="0" borderId="0" xfId="227" applyFont="1" applyFill="1" applyBorder="1" applyAlignment="1" applyProtection="1">
      <alignment/>
      <protection/>
    </xf>
    <xf numFmtId="0" fontId="2" fillId="0" borderId="0" xfId="227" applyFont="1" applyFill="1" applyProtection="1">
      <alignment/>
      <protection/>
    </xf>
    <xf numFmtId="0" fontId="55" fillId="0" borderId="26" xfId="227" applyFont="1" applyFill="1" applyBorder="1" applyProtection="1">
      <alignment/>
      <protection/>
    </xf>
    <xf numFmtId="0" fontId="21" fillId="0" borderId="0" xfId="227" applyFont="1" applyFill="1" applyBorder="1" applyProtection="1">
      <alignment/>
      <protection/>
    </xf>
    <xf numFmtId="0" fontId="21" fillId="0" borderId="53" xfId="227" applyFont="1" applyFill="1" applyBorder="1" applyAlignment="1" applyProtection="1">
      <alignment horizontal="right"/>
      <protection/>
    </xf>
    <xf numFmtId="0" fontId="21" fillId="0" borderId="0" xfId="227" applyFont="1" applyFill="1" applyAlignment="1" applyProtection="1">
      <alignment horizontal="right" vertical="center"/>
      <protection/>
    </xf>
    <xf numFmtId="173" fontId="37" fillId="56" borderId="45" xfId="250" applyNumberFormat="1" applyFont="1" applyFill="1" applyBorder="1" applyAlignment="1" applyProtection="1">
      <alignment horizontal="left"/>
      <protection/>
    </xf>
    <xf numFmtId="173" fontId="37" fillId="56" borderId="52" xfId="250" applyNumberFormat="1" applyFont="1" applyFill="1" applyBorder="1" applyAlignment="1" applyProtection="1">
      <alignment horizontal="left"/>
      <protection/>
    </xf>
    <xf numFmtId="173" fontId="37" fillId="56" borderId="24" xfId="250" applyNumberFormat="1" applyFont="1" applyFill="1" applyBorder="1" applyAlignment="1" applyProtection="1">
      <alignment horizontal="left"/>
      <protection/>
    </xf>
    <xf numFmtId="0" fontId="21" fillId="0" borderId="0" xfId="227" applyFont="1" applyFill="1" applyProtection="1">
      <alignment/>
      <protection/>
    </xf>
    <xf numFmtId="0" fontId="3" fillId="0" borderId="54" xfId="227" applyFont="1" applyFill="1" applyBorder="1" applyProtection="1">
      <alignment/>
      <protection/>
    </xf>
    <xf numFmtId="0" fontId="3" fillId="0" borderId="55" xfId="227" applyFont="1" applyFill="1" applyBorder="1" applyProtection="1">
      <alignment/>
      <protection/>
    </xf>
    <xf numFmtId="0" fontId="3" fillId="0" borderId="56" xfId="227" applyFont="1" applyFill="1" applyBorder="1" applyAlignment="1" applyProtection="1">
      <alignment horizontal="right"/>
      <protection/>
    </xf>
    <xf numFmtId="0" fontId="0" fillId="0" borderId="0" xfId="227" applyFont="1" applyFill="1" applyAlignment="1" applyProtection="1">
      <alignment/>
      <protection/>
    </xf>
    <xf numFmtId="0" fontId="0" fillId="0" borderId="0" xfId="227" applyFont="1" applyFill="1" applyProtection="1">
      <alignment/>
      <protection/>
    </xf>
    <xf numFmtId="0" fontId="0" fillId="0" borderId="54" xfId="227" applyFont="1" applyFill="1" applyBorder="1" applyProtection="1">
      <alignment/>
      <protection/>
    </xf>
    <xf numFmtId="0" fontId="56" fillId="0" borderId="55" xfId="227" applyFont="1" applyFill="1" applyBorder="1" applyProtection="1">
      <alignment/>
      <protection/>
    </xf>
    <xf numFmtId="0" fontId="0" fillId="0" borderId="55" xfId="227" applyFont="1" applyFill="1" applyBorder="1" applyProtection="1">
      <alignment/>
      <protection/>
    </xf>
    <xf numFmtId="185" fontId="5" fillId="0" borderId="55" xfId="227" applyNumberFormat="1" applyFont="1" applyFill="1" applyBorder="1" applyAlignment="1" applyProtection="1">
      <alignment horizontal="left" indent="2"/>
      <protection/>
    </xf>
    <xf numFmtId="0" fontId="0" fillId="0" borderId="56" xfId="227" applyFont="1" applyFill="1" applyBorder="1" applyAlignment="1" applyProtection="1">
      <alignment horizontal="right"/>
      <protection/>
    </xf>
    <xf numFmtId="185" fontId="5" fillId="0" borderId="55" xfId="227" applyNumberFormat="1" applyFont="1" applyFill="1" applyBorder="1" applyAlignment="1" applyProtection="1" quotePrefix="1">
      <alignment horizontal="left" indent="2"/>
      <protection/>
    </xf>
    <xf numFmtId="185" fontId="58" fillId="0" borderId="55" xfId="227" applyNumberFormat="1" applyFont="1" applyFill="1" applyBorder="1" applyAlignment="1" applyProtection="1">
      <alignment horizontal="left" indent="2"/>
      <protection/>
    </xf>
    <xf numFmtId="0" fontId="0" fillId="0" borderId="57" xfId="227" applyFont="1" applyFill="1" applyBorder="1" applyAlignment="1" applyProtection="1">
      <alignment horizontal="right"/>
      <protection/>
    </xf>
    <xf numFmtId="3" fontId="4" fillId="56" borderId="56" xfId="250" applyNumberFormat="1" applyFont="1" applyFill="1" applyBorder="1" applyAlignment="1" applyProtection="1">
      <alignment horizontal="left" indent="2"/>
      <protection/>
    </xf>
    <xf numFmtId="0" fontId="0" fillId="0" borderId="0" xfId="227" applyNumberFormat="1" applyFont="1" applyFill="1" applyAlignment="1" applyProtection="1">
      <alignment horizontal="left"/>
      <protection/>
    </xf>
    <xf numFmtId="185" fontId="58" fillId="0" borderId="55" xfId="227" applyNumberFormat="1" applyFont="1" applyFill="1" applyBorder="1" applyProtection="1">
      <alignment/>
      <protection/>
    </xf>
    <xf numFmtId="3" fontId="4" fillId="56" borderId="56" xfId="250" applyNumberFormat="1" applyFont="1" applyFill="1" applyBorder="1" applyAlignment="1" applyProtection="1">
      <alignment horizontal="left" wrapText="1" indent="2"/>
      <protection/>
    </xf>
    <xf numFmtId="0" fontId="0" fillId="56" borderId="54" xfId="227" applyFont="1" applyFill="1" applyBorder="1" applyProtection="1">
      <alignment/>
      <protection/>
    </xf>
    <xf numFmtId="0" fontId="0" fillId="56" borderId="55" xfId="227" applyFont="1" applyFill="1" applyBorder="1" applyProtection="1">
      <alignment/>
      <protection/>
    </xf>
    <xf numFmtId="173" fontId="4" fillId="56" borderId="55" xfId="250" applyNumberFormat="1" applyFont="1" applyFill="1" applyBorder="1" applyAlignment="1" applyProtection="1">
      <alignment horizontal="right"/>
      <protection/>
    </xf>
    <xf numFmtId="3" fontId="4" fillId="56" borderId="56" xfId="250" applyNumberFormat="1" applyFont="1" applyFill="1" applyBorder="1" applyAlignment="1" applyProtection="1">
      <alignment horizontal="left"/>
      <protection/>
    </xf>
    <xf numFmtId="0" fontId="0" fillId="56" borderId="0" xfId="227" applyFont="1" applyFill="1" applyProtection="1">
      <alignment/>
      <protection/>
    </xf>
    <xf numFmtId="185" fontId="0" fillId="0" borderId="55" xfId="227" applyNumberFormat="1" applyFont="1" applyFill="1" applyBorder="1" applyAlignment="1" applyProtection="1">
      <alignment horizontal="right"/>
      <protection/>
    </xf>
    <xf numFmtId="185" fontId="0" fillId="56" borderId="55" xfId="227" applyNumberFormat="1" applyFont="1" applyFill="1" applyBorder="1" applyAlignment="1" applyProtection="1">
      <alignment horizontal="right"/>
      <protection/>
    </xf>
    <xf numFmtId="0" fontId="0" fillId="56" borderId="56" xfId="227" applyFont="1" applyFill="1" applyBorder="1" applyAlignment="1" applyProtection="1">
      <alignment horizontal="right"/>
      <protection/>
    </xf>
    <xf numFmtId="183" fontId="0" fillId="0" borderId="0" xfId="227" applyNumberFormat="1" applyFont="1" applyFill="1" applyAlignment="1" applyProtection="1">
      <alignment/>
      <protection/>
    </xf>
    <xf numFmtId="0" fontId="5" fillId="0" borderId="55" xfId="227" applyFont="1" applyFill="1" applyBorder="1" applyProtection="1">
      <alignment/>
      <protection/>
    </xf>
    <xf numFmtId="0" fontId="0" fillId="56" borderId="0" xfId="227" applyNumberFormat="1" applyFont="1" applyFill="1" applyAlignment="1" applyProtection="1">
      <alignment horizontal="left"/>
      <protection/>
    </xf>
    <xf numFmtId="185" fontId="0" fillId="0" borderId="56" xfId="227" applyNumberFormat="1" applyFont="1" applyFill="1" applyBorder="1" applyAlignment="1" applyProtection="1">
      <alignment horizontal="right"/>
      <protection/>
    </xf>
    <xf numFmtId="0" fontId="0" fillId="0" borderId="55" xfId="227" applyFont="1" applyFill="1" applyBorder="1" applyAlignment="1" applyProtection="1">
      <alignment horizontal="left"/>
      <protection/>
    </xf>
    <xf numFmtId="4" fontId="0" fillId="0" borderId="0" xfId="227" applyNumberFormat="1" applyFont="1" applyFill="1" applyAlignment="1" applyProtection="1">
      <alignment/>
      <protection/>
    </xf>
    <xf numFmtId="0" fontId="59" fillId="0" borderId="54" xfId="227" applyFont="1" applyFill="1" applyBorder="1" applyProtection="1">
      <alignment/>
      <protection/>
    </xf>
    <xf numFmtId="0" fontId="59" fillId="0" borderId="55" xfId="227" applyFont="1" applyFill="1" applyBorder="1" applyProtection="1">
      <alignment/>
      <protection/>
    </xf>
    <xf numFmtId="0" fontId="59" fillId="0" borderId="0" xfId="227" applyFont="1" applyFill="1" applyProtection="1">
      <alignment/>
      <protection/>
    </xf>
    <xf numFmtId="0" fontId="0" fillId="0" borderId="56" xfId="227" applyFont="1" applyFill="1" applyBorder="1" applyAlignment="1" applyProtection="1">
      <alignment horizontal="left" indent="2"/>
      <protection/>
    </xf>
    <xf numFmtId="0" fontId="3" fillId="56" borderId="56" xfId="227" applyFont="1" applyFill="1" applyBorder="1" applyAlignment="1" applyProtection="1">
      <alignment horizontal="right"/>
      <protection/>
    </xf>
    <xf numFmtId="0" fontId="60" fillId="0" borderId="55" xfId="227" applyFont="1" applyFill="1" applyBorder="1" applyAlignment="1" applyProtection="1">
      <alignment horizontal="left" wrapText="1"/>
      <protection/>
    </xf>
    <xf numFmtId="0" fontId="60" fillId="0" borderId="56" xfId="227" applyFont="1" applyFill="1" applyBorder="1" applyAlignment="1" applyProtection="1">
      <alignment horizontal="left" wrapText="1"/>
      <protection/>
    </xf>
    <xf numFmtId="0" fontId="0" fillId="0" borderId="0" xfId="227" applyFont="1" applyFill="1" applyAlignment="1" applyProtection="1">
      <alignment horizontal="center"/>
      <protection/>
    </xf>
    <xf numFmtId="0" fontId="0" fillId="0" borderId="55" xfId="227" applyFont="1" applyFill="1" applyBorder="1" applyAlignment="1" applyProtection="1">
      <alignment horizontal="center"/>
      <protection/>
    </xf>
    <xf numFmtId="3" fontId="0" fillId="0" borderId="0" xfId="227" applyNumberFormat="1" applyFont="1" applyFill="1" applyAlignment="1" applyProtection="1">
      <alignment/>
      <protection/>
    </xf>
    <xf numFmtId="0" fontId="0" fillId="0" borderId="55" xfId="227" applyFont="1" applyFill="1" applyBorder="1" applyAlignment="1" applyProtection="1">
      <alignment vertical="center"/>
      <protection/>
    </xf>
    <xf numFmtId="0" fontId="0" fillId="0" borderId="0" xfId="227" applyFont="1" applyFill="1" applyAlignment="1" applyProtection="1">
      <alignment horizontal="center" vertical="center"/>
      <protection/>
    </xf>
    <xf numFmtId="0" fontId="0" fillId="0" borderId="54" xfId="227" applyFont="1" applyFill="1" applyBorder="1" applyAlignment="1" applyProtection="1">
      <alignment vertical="top"/>
      <protection/>
    </xf>
    <xf numFmtId="0" fontId="0" fillId="0" borderId="0" xfId="227" applyFont="1" applyFill="1" applyAlignment="1" applyProtection="1">
      <alignment vertical="center"/>
      <protection/>
    </xf>
    <xf numFmtId="0" fontId="0" fillId="0" borderId="0" xfId="227" applyFont="1" applyFill="1" applyAlignment="1" applyProtection="1">
      <alignment vertical="top"/>
      <protection/>
    </xf>
    <xf numFmtId="0" fontId="0" fillId="0" borderId="58" xfId="227" applyFont="1" applyFill="1" applyBorder="1" applyAlignment="1" applyProtection="1">
      <alignment vertical="top"/>
      <protection/>
    </xf>
    <xf numFmtId="0" fontId="0" fillId="0" borderId="59" xfId="227" applyFont="1" applyFill="1" applyBorder="1" applyAlignment="1" applyProtection="1">
      <alignment vertical="center"/>
      <protection/>
    </xf>
    <xf numFmtId="0" fontId="0" fillId="56" borderId="58" xfId="227" applyFont="1" applyFill="1" applyBorder="1" applyAlignment="1" applyProtection="1">
      <alignment vertical="top"/>
      <protection/>
    </xf>
    <xf numFmtId="0" fontId="3" fillId="56" borderId="59" xfId="227" applyFont="1" applyFill="1" applyBorder="1" applyAlignment="1" applyProtection="1">
      <alignment vertical="top"/>
      <protection/>
    </xf>
    <xf numFmtId="0" fontId="0" fillId="56" borderId="59" xfId="227" applyFont="1" applyFill="1" applyBorder="1" applyAlignment="1" applyProtection="1">
      <alignment vertical="top" wrapText="1"/>
      <protection/>
    </xf>
    <xf numFmtId="3" fontId="4" fillId="56" borderId="57" xfId="250" applyNumberFormat="1" applyFont="1" applyFill="1" applyBorder="1" applyAlignment="1" applyProtection="1">
      <alignment horizontal="left" vertical="top" indent="2"/>
      <protection/>
    </xf>
    <xf numFmtId="0" fontId="0" fillId="56" borderId="0" xfId="227" applyFont="1" applyFill="1" applyAlignment="1" applyProtection="1">
      <alignment vertical="top"/>
      <protection/>
    </xf>
    <xf numFmtId="3" fontId="4" fillId="56" borderId="57" xfId="250" applyNumberFormat="1" applyFont="1" applyFill="1" applyBorder="1" applyAlignment="1" applyProtection="1">
      <alignment horizontal="left" indent="2"/>
      <protection/>
    </xf>
    <xf numFmtId="0" fontId="55" fillId="0" borderId="45" xfId="227" applyFont="1" applyFill="1" applyBorder="1" applyProtection="1">
      <alignment/>
      <protection/>
    </xf>
    <xf numFmtId="0" fontId="5" fillId="0" borderId="60" xfId="227" applyFont="1" applyFill="1" applyBorder="1" applyProtection="1">
      <alignment/>
      <protection/>
    </xf>
    <xf numFmtId="0" fontId="21" fillId="0" borderId="60" xfId="227" applyFont="1" applyFill="1" applyBorder="1" applyProtection="1">
      <alignment/>
      <protection/>
    </xf>
    <xf numFmtId="0" fontId="21" fillId="0" borderId="24" xfId="227" applyFont="1" applyFill="1" applyBorder="1" applyAlignment="1" applyProtection="1">
      <alignment horizontal="right"/>
      <protection/>
    </xf>
    <xf numFmtId="0" fontId="21" fillId="0" borderId="0" xfId="227" applyFont="1" applyFill="1" applyAlignment="1" applyProtection="1">
      <alignment/>
      <protection/>
    </xf>
    <xf numFmtId="0" fontId="30" fillId="0" borderId="0" xfId="227" applyFont="1" applyFill="1" applyProtection="1">
      <alignment/>
      <protection/>
    </xf>
    <xf numFmtId="0" fontId="30" fillId="0" borderId="0" xfId="227" applyFont="1" applyFill="1" applyAlignment="1" applyProtection="1">
      <alignment horizontal="right"/>
      <protection/>
    </xf>
    <xf numFmtId="0" fontId="30" fillId="0" borderId="0" xfId="227" applyFont="1" applyFill="1" applyAlignment="1" applyProtection="1">
      <alignment/>
      <protection/>
    </xf>
    <xf numFmtId="0" fontId="21" fillId="0" borderId="0" xfId="227" applyFont="1" applyFill="1" applyAlignment="1" applyProtection="1">
      <alignment horizontal="left"/>
      <protection/>
    </xf>
    <xf numFmtId="0" fontId="21" fillId="0" borderId="0" xfId="227" applyFont="1" applyFill="1" applyAlignment="1" applyProtection="1">
      <alignment horizontal="right"/>
      <protection/>
    </xf>
    <xf numFmtId="0" fontId="4" fillId="0" borderId="0" xfId="227" applyFont="1" applyFill="1" applyProtection="1">
      <alignment/>
      <protection/>
    </xf>
    <xf numFmtId="173" fontId="4" fillId="0" borderId="0" xfId="227" applyNumberFormat="1" applyFont="1" applyFill="1" applyAlignment="1" applyProtection="1">
      <alignment/>
      <protection/>
    </xf>
    <xf numFmtId="0" fontId="29" fillId="56" borderId="0" xfId="229" applyFont="1" applyFill="1" applyProtection="1">
      <alignment/>
      <protection/>
    </xf>
    <xf numFmtId="0" fontId="21" fillId="56" borderId="0" xfId="240" applyFont="1" applyFill="1" applyProtection="1">
      <alignment/>
      <protection/>
    </xf>
    <xf numFmtId="0" fontId="30" fillId="56" borderId="0" xfId="229" applyFont="1" applyFill="1" applyAlignment="1" applyProtection="1">
      <alignment horizontal="right"/>
      <protection/>
    </xf>
    <xf numFmtId="0" fontId="30" fillId="56" borderId="0" xfId="229" applyFont="1" applyFill="1" applyProtection="1">
      <alignment/>
      <protection/>
    </xf>
    <xf numFmtId="0" fontId="20" fillId="56" borderId="0" xfId="237" applyFont="1" applyFill="1" applyProtection="1">
      <alignment/>
      <protection/>
    </xf>
    <xf numFmtId="0" fontId="0" fillId="56" borderId="0" xfId="237" applyFont="1" applyFill="1" applyProtection="1">
      <alignment/>
      <protection/>
    </xf>
    <xf numFmtId="0" fontId="0" fillId="56" borderId="0" xfId="237" applyFont="1" applyFill="1" applyAlignment="1" applyProtection="1">
      <alignment horizontal="right"/>
      <protection/>
    </xf>
    <xf numFmtId="0" fontId="0" fillId="56" borderId="0" xfId="237" applyFill="1" applyProtection="1">
      <alignment/>
      <protection/>
    </xf>
    <xf numFmtId="0" fontId="2" fillId="56" borderId="49" xfId="237" applyFont="1" applyFill="1" applyBorder="1" applyProtection="1">
      <alignment/>
      <protection/>
    </xf>
    <xf numFmtId="0" fontId="2" fillId="56" borderId="50" xfId="237" applyFont="1" applyFill="1" applyBorder="1" applyProtection="1">
      <alignment/>
      <protection/>
    </xf>
    <xf numFmtId="0" fontId="2" fillId="56" borderId="51" xfId="237" applyFont="1" applyFill="1" applyBorder="1" applyAlignment="1" applyProtection="1">
      <alignment horizontal="right"/>
      <protection/>
    </xf>
    <xf numFmtId="0" fontId="2" fillId="56" borderId="0" xfId="237" applyFont="1" applyFill="1" applyProtection="1">
      <alignment/>
      <protection/>
    </xf>
    <xf numFmtId="0" fontId="21" fillId="56" borderId="26" xfId="237" applyFont="1" applyFill="1" applyBorder="1" applyProtection="1">
      <alignment/>
      <protection/>
    </xf>
    <xf numFmtId="0" fontId="21" fillId="56" borderId="0" xfId="237" applyFont="1" applyFill="1" applyBorder="1" applyProtection="1">
      <alignment/>
      <protection/>
    </xf>
    <xf numFmtId="0" fontId="21" fillId="56" borderId="53" xfId="237" applyFont="1" applyFill="1" applyBorder="1" applyAlignment="1" applyProtection="1">
      <alignment horizontal="right"/>
      <protection/>
    </xf>
    <xf numFmtId="0" fontId="21" fillId="56" borderId="0" xfId="237" applyFont="1" applyFill="1" applyProtection="1">
      <alignment/>
      <protection/>
    </xf>
    <xf numFmtId="0" fontId="21" fillId="56" borderId="0" xfId="237" applyFont="1" applyFill="1" applyAlignment="1" applyProtection="1">
      <alignment vertical="center"/>
      <protection/>
    </xf>
    <xf numFmtId="0" fontId="21" fillId="56" borderId="61" xfId="237" applyFont="1" applyFill="1" applyBorder="1" applyProtection="1">
      <alignment/>
      <protection/>
    </xf>
    <xf numFmtId="0" fontId="21" fillId="56" borderId="27" xfId="237" applyFont="1" applyFill="1" applyBorder="1" applyProtection="1">
      <alignment/>
      <protection/>
    </xf>
    <xf numFmtId="0" fontId="21" fillId="56" borderId="62" xfId="237" applyFont="1" applyFill="1" applyBorder="1" applyAlignment="1" applyProtection="1">
      <alignment horizontal="right"/>
      <protection/>
    </xf>
    <xf numFmtId="0" fontId="3" fillId="56" borderId="63" xfId="237" applyFont="1" applyFill="1" applyBorder="1" applyProtection="1">
      <alignment/>
      <protection/>
    </xf>
    <xf numFmtId="0" fontId="5" fillId="56" borderId="64" xfId="237" applyFont="1" applyFill="1" applyBorder="1" applyProtection="1">
      <alignment/>
      <protection/>
    </xf>
    <xf numFmtId="0" fontId="0" fillId="56" borderId="65" xfId="237" applyFont="1" applyFill="1" applyBorder="1" applyProtection="1">
      <alignment/>
      <protection/>
    </xf>
    <xf numFmtId="0" fontId="0" fillId="56" borderId="66" xfId="237" applyFont="1" applyFill="1" applyBorder="1" applyAlignment="1" applyProtection="1">
      <alignment horizontal="right"/>
      <protection/>
    </xf>
    <xf numFmtId="0" fontId="0" fillId="56" borderId="0" xfId="237" applyFont="1" applyFill="1" applyAlignment="1" applyProtection="1">
      <alignment/>
      <protection/>
    </xf>
    <xf numFmtId="0" fontId="5" fillId="56" borderId="63" xfId="237" applyFont="1" applyFill="1" applyBorder="1" applyProtection="1">
      <alignment/>
      <protection/>
    </xf>
    <xf numFmtId="0" fontId="5" fillId="56" borderId="55" xfId="237" applyFont="1" applyFill="1" applyBorder="1" applyProtection="1">
      <alignment/>
      <protection/>
    </xf>
    <xf numFmtId="0" fontId="4" fillId="56" borderId="66" xfId="237" applyFont="1" applyFill="1" applyBorder="1" applyAlignment="1" applyProtection="1">
      <alignment horizontal="right"/>
      <protection/>
    </xf>
    <xf numFmtId="0" fontId="0" fillId="56" borderId="0" xfId="237" applyFont="1" applyFill="1" applyBorder="1" applyProtection="1">
      <alignment/>
      <protection/>
    </xf>
    <xf numFmtId="0" fontId="5" fillId="56" borderId="54" xfId="237" applyFont="1" applyFill="1" applyBorder="1" applyProtection="1">
      <alignment/>
      <protection/>
    </xf>
    <xf numFmtId="0" fontId="0" fillId="56" borderId="55" xfId="237" applyFont="1" applyFill="1" applyBorder="1" applyProtection="1">
      <alignment/>
      <protection/>
    </xf>
    <xf numFmtId="0" fontId="5" fillId="56" borderId="54" xfId="237" applyFont="1" applyFill="1" applyBorder="1" applyAlignment="1" applyProtection="1">
      <alignment vertical="center"/>
      <protection/>
    </xf>
    <xf numFmtId="0" fontId="0" fillId="56" borderId="0" xfId="237" applyFont="1" applyFill="1" applyAlignment="1" applyProtection="1">
      <alignment horizontal="center"/>
      <protection/>
    </xf>
    <xf numFmtId="0" fontId="0" fillId="56" borderId="54" xfId="237" applyFont="1" applyFill="1" applyBorder="1" applyProtection="1">
      <alignment/>
      <protection/>
    </xf>
    <xf numFmtId="0" fontId="0" fillId="0" borderId="55" xfId="224" applyFont="1" applyFill="1" applyBorder="1" applyAlignment="1" applyProtection="1">
      <alignment horizontal="left"/>
      <protection/>
    </xf>
    <xf numFmtId="3" fontId="4" fillId="56" borderId="56" xfId="250" applyNumberFormat="1" applyFont="1" applyFill="1" applyBorder="1" applyAlignment="1" applyProtection="1">
      <alignment horizontal="right"/>
      <protection/>
    </xf>
    <xf numFmtId="0" fontId="0" fillId="56" borderId="56" xfId="237" applyFont="1" applyFill="1" applyBorder="1" applyAlignment="1" applyProtection="1">
      <alignment horizontal="right"/>
      <protection/>
    </xf>
    <xf numFmtId="4" fontId="0" fillId="56" borderId="0" xfId="237" applyNumberFormat="1" applyFont="1" applyFill="1" applyAlignment="1" applyProtection="1">
      <alignment/>
      <protection/>
    </xf>
    <xf numFmtId="0" fontId="4" fillId="56" borderId="66" xfId="237" applyFont="1" applyFill="1" applyBorder="1" applyAlignment="1" applyProtection="1">
      <alignment horizontal="right" vertical="center"/>
      <protection/>
    </xf>
    <xf numFmtId="0" fontId="0" fillId="56" borderId="0" xfId="237" applyFont="1" applyFill="1" applyAlignment="1" applyProtection="1">
      <alignment vertical="center"/>
      <protection/>
    </xf>
    <xf numFmtId="0" fontId="21" fillId="56" borderId="67" xfId="237" applyFont="1" applyFill="1" applyBorder="1" applyProtection="1">
      <alignment/>
      <protection/>
    </xf>
    <xf numFmtId="0" fontId="21" fillId="56" borderId="68" xfId="237" applyFont="1" applyFill="1" applyBorder="1" applyProtection="1">
      <alignment/>
      <protection/>
    </xf>
    <xf numFmtId="0" fontId="21" fillId="56" borderId="69" xfId="237" applyFont="1" applyFill="1" applyBorder="1" applyAlignment="1" applyProtection="1">
      <alignment horizontal="right"/>
      <protection/>
    </xf>
    <xf numFmtId="0" fontId="21" fillId="56" borderId="0" xfId="237" applyFont="1" applyFill="1" applyAlignment="1" applyProtection="1">
      <alignment/>
      <protection/>
    </xf>
    <xf numFmtId="0" fontId="30" fillId="56" borderId="0" xfId="237" applyFont="1" applyFill="1" applyProtection="1">
      <alignment/>
      <protection/>
    </xf>
    <xf numFmtId="0" fontId="21" fillId="56" borderId="0" xfId="237" applyFont="1" applyFill="1" applyAlignment="1" applyProtection="1">
      <alignment horizontal="left"/>
      <protection/>
    </xf>
    <xf numFmtId="0" fontId="30" fillId="56" borderId="0" xfId="237" applyFont="1" applyFill="1" applyAlignment="1" applyProtection="1">
      <alignment horizontal="right"/>
      <protection/>
    </xf>
    <xf numFmtId="0" fontId="30" fillId="56" borderId="0" xfId="237" applyFont="1" applyFill="1" applyAlignment="1" applyProtection="1">
      <alignment/>
      <protection/>
    </xf>
    <xf numFmtId="0" fontId="0" fillId="56" borderId="0" xfId="237" applyFill="1" applyAlignment="1" applyProtection="1">
      <alignment horizontal="right"/>
      <protection/>
    </xf>
    <xf numFmtId="0" fontId="20" fillId="56" borderId="26" xfId="239" applyFont="1" applyFill="1" applyBorder="1" applyAlignment="1" applyProtection="1">
      <alignment/>
      <protection/>
    </xf>
    <xf numFmtId="0" fontId="20" fillId="56" borderId="0" xfId="239" applyFont="1" applyFill="1" applyBorder="1" applyAlignment="1" applyProtection="1">
      <alignment/>
      <protection/>
    </xf>
    <xf numFmtId="0" fontId="0" fillId="56" borderId="0" xfId="224" applyFill="1" applyProtection="1">
      <alignment/>
      <protection/>
    </xf>
    <xf numFmtId="0" fontId="2" fillId="56" borderId="26" xfId="224" applyFont="1" applyFill="1" applyBorder="1" applyAlignment="1" applyProtection="1">
      <alignment horizontal="center" vertical="center"/>
      <protection/>
    </xf>
    <xf numFmtId="0" fontId="2" fillId="56" borderId="70" xfId="224" applyFont="1" applyFill="1" applyBorder="1" applyAlignment="1" applyProtection="1">
      <alignment horizontal="center" vertical="center"/>
      <protection/>
    </xf>
    <xf numFmtId="0" fontId="2" fillId="56" borderId="52" xfId="224" applyFont="1" applyFill="1" applyBorder="1" applyAlignment="1" applyProtection="1">
      <alignment horizontal="center" vertical="center"/>
      <protection/>
    </xf>
    <xf numFmtId="0" fontId="5" fillId="56" borderId="62" xfId="237" applyFont="1" applyFill="1" applyBorder="1" applyAlignment="1" applyProtection="1">
      <alignment vertical="center" wrapText="1"/>
      <protection/>
    </xf>
    <xf numFmtId="0" fontId="5" fillId="56" borderId="63" xfId="224" applyFont="1" applyFill="1" applyBorder="1" applyAlignment="1" applyProtection="1">
      <alignment vertical="center"/>
      <protection/>
    </xf>
    <xf numFmtId="0" fontId="0" fillId="56" borderId="64" xfId="224" applyFont="1" applyFill="1" applyBorder="1" applyAlignment="1" applyProtection="1">
      <alignment vertical="center"/>
      <protection/>
    </xf>
    <xf numFmtId="0" fontId="0" fillId="56" borderId="66" xfId="224" applyFont="1" applyFill="1" applyBorder="1" applyAlignment="1" applyProtection="1">
      <alignment vertical="center"/>
      <protection/>
    </xf>
    <xf numFmtId="0" fontId="0" fillId="56" borderId="26" xfId="224" applyFont="1" applyFill="1" applyBorder="1" applyAlignment="1" applyProtection="1">
      <alignment vertical="center"/>
      <protection/>
    </xf>
    <xf numFmtId="0" fontId="0" fillId="56" borderId="63" xfId="224" applyFont="1" applyFill="1" applyBorder="1" applyAlignment="1" applyProtection="1">
      <alignment vertical="center"/>
      <protection/>
    </xf>
    <xf numFmtId="0" fontId="5" fillId="56" borderId="63" xfId="224" applyFont="1" applyFill="1" applyBorder="1" applyAlignment="1" applyProtection="1">
      <alignment horizontal="right" vertical="center"/>
      <protection/>
    </xf>
    <xf numFmtId="0" fontId="5" fillId="56" borderId="64" xfId="224" applyFont="1" applyFill="1" applyBorder="1" applyAlignment="1" applyProtection="1">
      <alignment vertical="center"/>
      <protection/>
    </xf>
    <xf numFmtId="0" fontId="5" fillId="56" borderId="66" xfId="224" applyFont="1" applyFill="1" applyBorder="1" applyAlignment="1" applyProtection="1">
      <alignment vertical="center"/>
      <protection/>
    </xf>
    <xf numFmtId="0" fontId="5" fillId="56" borderId="26" xfId="224" applyFont="1" applyFill="1" applyBorder="1" applyAlignment="1" applyProtection="1">
      <alignment vertical="center"/>
      <protection/>
    </xf>
    <xf numFmtId="0" fontId="0" fillId="56" borderId="64" xfId="224" applyFont="1" applyFill="1" applyBorder="1" applyAlignment="1" applyProtection="1">
      <alignment horizontal="right" vertical="center"/>
      <protection/>
    </xf>
    <xf numFmtId="3" fontId="4" fillId="56" borderId="66" xfId="250" applyNumberFormat="1" applyFont="1" applyFill="1" applyBorder="1" applyAlignment="1" applyProtection="1">
      <alignment horizontal="right" vertical="center"/>
      <protection/>
    </xf>
    <xf numFmtId="3" fontId="4" fillId="56" borderId="26" xfId="250" applyNumberFormat="1" applyFont="1" applyFill="1" applyBorder="1" applyAlignment="1" applyProtection="1">
      <alignment horizontal="right" vertical="center"/>
      <protection/>
    </xf>
    <xf numFmtId="0" fontId="0" fillId="56" borderId="66" xfId="224" applyFont="1" applyFill="1" applyBorder="1" applyAlignment="1" applyProtection="1">
      <alignment horizontal="right" vertical="center"/>
      <protection/>
    </xf>
    <xf numFmtId="0" fontId="0" fillId="56" borderId="26" xfId="224" applyFont="1" applyFill="1" applyBorder="1" applyAlignment="1" applyProtection="1">
      <alignment horizontal="right" vertical="center"/>
      <protection/>
    </xf>
    <xf numFmtId="0" fontId="5" fillId="56" borderId="64" xfId="224" applyFont="1" applyFill="1" applyBorder="1" applyAlignment="1" applyProtection="1">
      <alignment vertical="center" wrapText="1"/>
      <protection/>
    </xf>
    <xf numFmtId="0" fontId="5" fillId="56" borderId="55" xfId="224" applyFont="1" applyFill="1" applyBorder="1" applyAlignment="1" applyProtection="1">
      <alignment vertical="center"/>
      <protection/>
    </xf>
    <xf numFmtId="0" fontId="5" fillId="56" borderId="58" xfId="224" applyFont="1" applyFill="1" applyBorder="1" applyAlignment="1" applyProtection="1">
      <alignment horizontal="right" vertical="center"/>
      <protection/>
    </xf>
    <xf numFmtId="0" fontId="5" fillId="56" borderId="54" xfId="224" applyFont="1" applyFill="1" applyBorder="1" applyAlignment="1" applyProtection="1">
      <alignment horizontal="right" vertical="center"/>
      <protection/>
    </xf>
    <xf numFmtId="0" fontId="5" fillId="56" borderId="0" xfId="224" applyFont="1" applyFill="1" applyBorder="1" applyAlignment="1" applyProtection="1">
      <alignment vertical="center" wrapText="1"/>
      <protection/>
    </xf>
    <xf numFmtId="3" fontId="4" fillId="56" borderId="53" xfId="250" applyNumberFormat="1" applyFont="1" applyFill="1" applyBorder="1" applyAlignment="1" applyProtection="1">
      <alignment horizontal="right" vertical="center"/>
      <protection/>
    </xf>
    <xf numFmtId="0" fontId="5" fillId="56" borderId="45" xfId="224" applyFont="1" applyFill="1" applyBorder="1" applyAlignment="1" applyProtection="1">
      <alignment horizontal="right" vertical="center"/>
      <protection/>
    </xf>
    <xf numFmtId="0" fontId="5" fillId="56" borderId="60" xfId="224" applyFont="1" applyFill="1" applyBorder="1" applyAlignment="1" applyProtection="1">
      <alignment vertical="center" wrapText="1"/>
      <protection/>
    </xf>
    <xf numFmtId="3" fontId="4" fillId="56" borderId="24" xfId="250" applyNumberFormat="1" applyFont="1" applyFill="1" applyBorder="1" applyAlignment="1" applyProtection="1">
      <alignment horizontal="right" vertical="center"/>
      <protection/>
    </xf>
    <xf numFmtId="0" fontId="0" fillId="56" borderId="0" xfId="224" applyFont="1" applyFill="1" applyAlignment="1" applyProtection="1">
      <alignment vertical="center"/>
      <protection/>
    </xf>
    <xf numFmtId="0" fontId="4" fillId="56" borderId="0" xfId="224" applyFont="1" applyFill="1" applyProtection="1">
      <alignment/>
      <protection/>
    </xf>
    <xf numFmtId="173" fontId="4" fillId="56" borderId="0" xfId="224" applyNumberFormat="1" applyFont="1" applyFill="1" applyProtection="1">
      <alignment/>
      <protection/>
    </xf>
    <xf numFmtId="0" fontId="2" fillId="56" borderId="26" xfId="0" applyFont="1" applyFill="1" applyBorder="1" applyAlignment="1" applyProtection="1">
      <alignment/>
      <protection/>
    </xf>
    <xf numFmtId="0" fontId="4" fillId="56" borderId="0" xfId="0" applyFont="1" applyFill="1" applyAlignment="1" applyProtection="1">
      <alignment/>
      <protection/>
    </xf>
    <xf numFmtId="0" fontId="37" fillId="56" borderId="0" xfId="81" applyFont="1" applyFill="1" applyProtection="1" quotePrefix="1">
      <alignment/>
      <protection/>
    </xf>
    <xf numFmtId="0" fontId="37" fillId="56" borderId="0" xfId="86" applyFont="1" applyFill="1" applyProtection="1" quotePrefix="1">
      <alignment/>
      <protection/>
    </xf>
    <xf numFmtId="0" fontId="5" fillId="56" borderId="18" xfId="0" applyFont="1" applyFill="1" applyBorder="1" applyAlignment="1" applyProtection="1">
      <alignment horizontal="left" vertical="top" wrapText="1"/>
      <protection/>
    </xf>
    <xf numFmtId="0" fontId="5" fillId="56" borderId="43" xfId="0" applyFont="1" applyFill="1" applyBorder="1" applyAlignment="1" applyProtection="1">
      <alignment horizontal="left" vertical="top"/>
      <protection/>
    </xf>
    <xf numFmtId="0" fontId="0" fillId="56" borderId="43" xfId="0" applyFill="1" applyBorder="1" applyAlignment="1" applyProtection="1">
      <alignment vertical="top"/>
      <protection/>
    </xf>
    <xf numFmtId="0" fontId="5" fillId="56" borderId="43" xfId="0" applyFont="1" applyFill="1" applyBorder="1" applyAlignment="1" applyProtection="1">
      <alignment horizontal="center" vertical="top" wrapText="1"/>
      <protection/>
    </xf>
    <xf numFmtId="0" fontId="5" fillId="56" borderId="0" xfId="0" applyFont="1" applyFill="1" applyBorder="1" applyAlignment="1" applyProtection="1">
      <alignment horizontal="center" vertical="top" wrapText="1"/>
      <protection/>
    </xf>
    <xf numFmtId="0" fontId="0" fillId="56" borderId="18" xfId="0" applyFill="1" applyBorder="1" applyAlignment="1" applyProtection="1">
      <alignment/>
      <protection/>
    </xf>
    <xf numFmtId="0" fontId="19" fillId="56" borderId="18" xfId="0" applyFont="1" applyFill="1" applyBorder="1" applyAlignment="1" applyProtection="1">
      <alignment/>
      <protection/>
    </xf>
    <xf numFmtId="173" fontId="19" fillId="56" borderId="18" xfId="0" applyNumberFormat="1" applyFont="1" applyFill="1" applyBorder="1" applyAlignment="1" applyProtection="1">
      <alignment/>
      <protection/>
    </xf>
    <xf numFmtId="0" fontId="19" fillId="56" borderId="0" xfId="0" applyFont="1" applyFill="1" applyBorder="1" applyAlignment="1" applyProtection="1">
      <alignment horizontal="left"/>
      <protection/>
    </xf>
    <xf numFmtId="0" fontId="19" fillId="56" borderId="0" xfId="0" applyFont="1" applyFill="1" applyBorder="1" applyAlignment="1" applyProtection="1">
      <alignment/>
      <protection/>
    </xf>
    <xf numFmtId="173" fontId="19" fillId="56" borderId="0" xfId="0" applyNumberFormat="1" applyFont="1" applyFill="1" applyBorder="1" applyAlignment="1" applyProtection="1">
      <alignment/>
      <protection/>
    </xf>
    <xf numFmtId="173" fontId="0" fillId="57" borderId="18" xfId="250" applyNumberFormat="1" applyFont="1" applyFill="1" applyBorder="1" applyAlignment="1" applyProtection="1">
      <alignment vertical="top"/>
      <protection/>
    </xf>
    <xf numFmtId="173" fontId="0" fillId="55" borderId="18" xfId="250" applyNumberFormat="1" applyFont="1" applyFill="1" applyBorder="1" applyAlignment="1" applyProtection="1">
      <alignment vertical="top"/>
      <protection locked="0"/>
    </xf>
    <xf numFmtId="0" fontId="0" fillId="56" borderId="44" xfId="0" applyFont="1" applyFill="1" applyBorder="1" applyAlignment="1" applyProtection="1">
      <alignment horizontal="center" vertical="top"/>
      <protection/>
    </xf>
    <xf numFmtId="0" fontId="127" fillId="56" borderId="0" xfId="0" applyFont="1" applyFill="1" applyAlignment="1" applyProtection="1">
      <alignment/>
      <protection/>
    </xf>
    <xf numFmtId="0" fontId="5" fillId="56" borderId="18" xfId="0" applyFont="1" applyFill="1" applyBorder="1" applyAlignment="1" applyProtection="1">
      <alignment/>
      <protection/>
    </xf>
    <xf numFmtId="0" fontId="0" fillId="56" borderId="44" xfId="0" applyFont="1" applyFill="1" applyBorder="1" applyAlignment="1" applyProtection="1">
      <alignment vertical="center" wrapText="1"/>
      <protection/>
    </xf>
    <xf numFmtId="0" fontId="0" fillId="56" borderId="44" xfId="0" applyFill="1" applyBorder="1" applyAlignment="1" applyProtection="1">
      <alignment/>
      <protection/>
    </xf>
    <xf numFmtId="173" fontId="0" fillId="56" borderId="18" xfId="250" applyNumberFormat="1" applyFont="1" applyFill="1" applyBorder="1" applyAlignment="1" applyProtection="1">
      <alignment horizontal="right" vertical="top"/>
      <protection/>
    </xf>
    <xf numFmtId="0" fontId="4" fillId="56" borderId="18" xfId="0" applyFont="1" applyFill="1" applyBorder="1" applyAlignment="1" applyProtection="1">
      <alignment horizontal="left" vertical="center" wrapText="1" indent="3"/>
      <protection/>
    </xf>
    <xf numFmtId="0" fontId="0" fillId="56" borderId="0" xfId="0" applyFill="1" applyBorder="1" applyAlignment="1" applyProtection="1">
      <alignment horizontal="right"/>
      <protection/>
    </xf>
    <xf numFmtId="0" fontId="0" fillId="56" borderId="42" xfId="0" applyFill="1" applyBorder="1" applyAlignment="1" applyProtection="1">
      <alignment/>
      <protection/>
    </xf>
    <xf numFmtId="0" fontId="0" fillId="56" borderId="41" xfId="0" applyFill="1" applyBorder="1" applyAlignment="1" applyProtection="1">
      <alignment horizontal="right"/>
      <protection/>
    </xf>
    <xf numFmtId="0" fontId="0" fillId="56" borderId="44" xfId="0" applyFont="1" applyFill="1" applyBorder="1" applyAlignment="1" applyProtection="1">
      <alignment wrapText="1"/>
      <protection/>
    </xf>
    <xf numFmtId="0" fontId="0" fillId="56" borderId="18" xfId="0" applyFont="1" applyFill="1" applyBorder="1" applyAlignment="1" applyProtection="1">
      <alignment vertical="center" wrapText="1"/>
      <protection/>
    </xf>
    <xf numFmtId="0" fontId="0" fillId="56" borderId="0" xfId="0" applyFont="1" applyFill="1" applyBorder="1" applyAlignment="1" applyProtection="1">
      <alignment vertical="center" wrapText="1"/>
      <protection/>
    </xf>
    <xf numFmtId="173" fontId="4" fillId="56" borderId="0" xfId="250" applyNumberFormat="1" applyFont="1" applyFill="1" applyBorder="1" applyAlignment="1" applyProtection="1">
      <alignment horizontal="right" vertical="top"/>
      <protection/>
    </xf>
    <xf numFmtId="0" fontId="0" fillId="56" borderId="18" xfId="0" applyFont="1" applyFill="1" applyBorder="1" applyAlignment="1" applyProtection="1">
      <alignment horizontal="left" vertical="center" wrapText="1"/>
      <protection/>
    </xf>
    <xf numFmtId="0" fontId="0" fillId="56" borderId="18" xfId="0" applyFont="1" applyFill="1" applyBorder="1" applyAlignment="1" applyProtection="1">
      <alignment/>
      <protection/>
    </xf>
    <xf numFmtId="0" fontId="0" fillId="56" borderId="18" xfId="0" applyFont="1" applyFill="1" applyBorder="1" applyAlignment="1" applyProtection="1">
      <alignment horizontal="left" wrapText="1"/>
      <protection/>
    </xf>
    <xf numFmtId="0" fontId="5" fillId="56" borderId="18" xfId="0" applyFont="1" applyFill="1" applyBorder="1" applyAlignment="1" applyProtection="1">
      <alignment horizontal="left" wrapText="1"/>
      <protection/>
    </xf>
    <xf numFmtId="0" fontId="29" fillId="0" borderId="0" xfId="227" applyFont="1" applyFill="1" applyProtection="1">
      <alignment/>
      <protection/>
    </xf>
    <xf numFmtId="0" fontId="21" fillId="0" borderId="0" xfId="239" applyFont="1" applyFill="1" applyProtection="1">
      <alignment/>
      <protection/>
    </xf>
    <xf numFmtId="0" fontId="3" fillId="0" borderId="0" xfId="227" applyFont="1" applyProtection="1">
      <alignment/>
      <protection/>
    </xf>
    <xf numFmtId="0" fontId="0" fillId="0" borderId="0" xfId="227" applyFont="1" applyProtection="1">
      <alignment/>
      <protection/>
    </xf>
    <xf numFmtId="0" fontId="4" fillId="0" borderId="0" xfId="227" applyFont="1" applyProtection="1">
      <alignment/>
      <protection/>
    </xf>
    <xf numFmtId="0" fontId="4" fillId="56" borderId="0" xfId="227" applyFont="1" applyFill="1" applyProtection="1">
      <alignment/>
      <protection/>
    </xf>
    <xf numFmtId="0" fontId="0" fillId="0" borderId="0" xfId="239" applyFont="1" applyFill="1" applyProtection="1">
      <alignment/>
      <protection/>
    </xf>
    <xf numFmtId="0" fontId="20" fillId="0" borderId="0" xfId="227" applyFont="1" applyAlignment="1" applyProtection="1">
      <alignment vertical="top"/>
      <protection/>
    </xf>
    <xf numFmtId="0" fontId="0" fillId="0" borderId="0" xfId="227" applyFont="1" applyAlignment="1" applyProtection="1">
      <alignment vertical="top"/>
      <protection/>
    </xf>
    <xf numFmtId="0" fontId="5" fillId="56" borderId="26" xfId="227" applyFont="1" applyFill="1" applyBorder="1" applyProtection="1">
      <alignment/>
      <protection/>
    </xf>
    <xf numFmtId="0" fontId="0" fillId="56" borderId="0" xfId="227" applyFont="1" applyFill="1" applyBorder="1" applyProtection="1">
      <alignment/>
      <protection/>
    </xf>
    <xf numFmtId="0" fontId="0" fillId="56" borderId="71" xfId="227" applyFont="1" applyFill="1" applyBorder="1" applyProtection="1">
      <alignment/>
      <protection/>
    </xf>
    <xf numFmtId="0" fontId="0" fillId="56" borderId="43" xfId="227" applyFont="1" applyFill="1" applyBorder="1" applyProtection="1">
      <alignment/>
      <protection/>
    </xf>
    <xf numFmtId="0" fontId="0" fillId="0" borderId="49" xfId="227" applyFont="1" applyBorder="1" applyProtection="1">
      <alignment/>
      <protection/>
    </xf>
    <xf numFmtId="0" fontId="0" fillId="0" borderId="72" xfId="227" applyFont="1" applyBorder="1" applyProtection="1">
      <alignment/>
      <protection/>
    </xf>
    <xf numFmtId="0" fontId="0" fillId="0" borderId="51" xfId="227" applyFont="1" applyBorder="1" applyProtection="1">
      <alignment/>
      <protection/>
    </xf>
    <xf numFmtId="173" fontId="0" fillId="0" borderId="53" xfId="227" applyNumberFormat="1" applyFont="1" applyBorder="1" applyAlignment="1" applyProtection="1">
      <alignment vertical="top"/>
      <protection/>
    </xf>
    <xf numFmtId="0" fontId="0" fillId="56" borderId="26" xfId="227" applyFont="1" applyFill="1" applyBorder="1" applyAlignment="1" applyProtection="1">
      <alignment horizontal="left" vertical="top" wrapText="1"/>
      <protection/>
    </xf>
    <xf numFmtId="0" fontId="0" fillId="56" borderId="0" xfId="227" applyFont="1" applyFill="1" applyBorder="1" applyAlignment="1" applyProtection="1">
      <alignment horizontal="left" vertical="top" wrapText="1"/>
      <protection/>
    </xf>
    <xf numFmtId="0" fontId="4" fillId="0" borderId="22" xfId="227" applyFont="1" applyBorder="1" applyProtection="1">
      <alignment/>
      <protection/>
    </xf>
    <xf numFmtId="0" fontId="4" fillId="0" borderId="23" xfId="227" applyFont="1" applyBorder="1" applyProtection="1">
      <alignment/>
      <protection/>
    </xf>
    <xf numFmtId="0" fontId="0" fillId="0" borderId="53" xfId="227" applyFont="1" applyBorder="1" applyAlignment="1" applyProtection="1">
      <alignment vertical="top"/>
      <protection/>
    </xf>
    <xf numFmtId="0" fontId="0" fillId="0" borderId="22" xfId="227" applyFont="1" applyBorder="1" applyProtection="1">
      <alignment/>
      <protection/>
    </xf>
    <xf numFmtId="0" fontId="0" fillId="0" borderId="23" xfId="227" applyFont="1" applyBorder="1" applyProtection="1">
      <alignment/>
      <protection/>
    </xf>
    <xf numFmtId="0" fontId="0" fillId="56" borderId="73" xfId="227" applyFont="1" applyFill="1" applyBorder="1" applyAlignment="1" applyProtection="1">
      <alignment vertical="top"/>
      <protection/>
    </xf>
    <xf numFmtId="0" fontId="0" fillId="56" borderId="41" xfId="227" applyFont="1" applyFill="1" applyBorder="1" applyAlignment="1" applyProtection="1">
      <alignment vertical="top"/>
      <protection/>
    </xf>
    <xf numFmtId="0" fontId="0" fillId="56" borderId="26" xfId="227" applyFont="1" applyFill="1" applyBorder="1" applyAlignment="1" applyProtection="1">
      <alignment vertical="top"/>
      <protection/>
    </xf>
    <xf numFmtId="0" fontId="0" fillId="56" borderId="0" xfId="227" applyFont="1" applyFill="1" applyBorder="1" applyAlignment="1" applyProtection="1">
      <alignment vertical="top" wrapText="1"/>
      <protection/>
    </xf>
    <xf numFmtId="0" fontId="4" fillId="0" borderId="74" xfId="227" applyFont="1" applyBorder="1" applyProtection="1">
      <alignment/>
      <protection/>
    </xf>
    <xf numFmtId="0" fontId="4" fillId="0" borderId="44" xfId="227" applyFont="1" applyBorder="1" applyProtection="1">
      <alignment/>
      <protection/>
    </xf>
    <xf numFmtId="0" fontId="0" fillId="0" borderId="75" xfId="227" applyFont="1" applyBorder="1" applyAlignment="1" applyProtection="1">
      <alignment vertical="top"/>
      <protection/>
    </xf>
    <xf numFmtId="0" fontId="0" fillId="0" borderId="74" xfId="227" applyFont="1" applyBorder="1" applyProtection="1">
      <alignment/>
      <protection/>
    </xf>
    <xf numFmtId="0" fontId="0" fillId="0" borderId="44" xfId="227" applyFont="1" applyBorder="1" applyProtection="1">
      <alignment/>
      <protection/>
    </xf>
    <xf numFmtId="0" fontId="4" fillId="0" borderId="76" xfId="227" applyFont="1" applyBorder="1" applyProtection="1">
      <alignment/>
      <protection/>
    </xf>
    <xf numFmtId="0" fontId="4" fillId="0" borderId="25" xfId="227" applyFont="1" applyBorder="1" applyProtection="1">
      <alignment/>
      <protection/>
    </xf>
    <xf numFmtId="0" fontId="0" fillId="0" borderId="77" xfId="227" applyFont="1" applyBorder="1" applyAlignment="1" applyProtection="1">
      <alignment vertical="top"/>
      <protection/>
    </xf>
    <xf numFmtId="0" fontId="0" fillId="0" borderId="76" xfId="227" applyFont="1" applyBorder="1" applyProtection="1">
      <alignment/>
      <protection/>
    </xf>
    <xf numFmtId="0" fontId="0" fillId="0" borderId="25" xfId="227" applyFont="1" applyBorder="1" applyProtection="1">
      <alignment/>
      <protection/>
    </xf>
    <xf numFmtId="0" fontId="0" fillId="56" borderId="0" xfId="227" applyFont="1" applyFill="1" applyBorder="1" applyAlignment="1" applyProtection="1">
      <alignment vertical="top"/>
      <protection/>
    </xf>
    <xf numFmtId="0" fontId="0" fillId="56" borderId="71" xfId="227" applyFont="1" applyFill="1" applyBorder="1" applyAlignment="1" applyProtection="1">
      <alignment vertical="top"/>
      <protection/>
    </xf>
    <xf numFmtId="0" fontId="0" fillId="56" borderId="43" xfId="227" applyFont="1" applyFill="1" applyBorder="1" applyAlignment="1" applyProtection="1">
      <alignment vertical="top"/>
      <protection/>
    </xf>
    <xf numFmtId="0" fontId="0" fillId="56" borderId="26" xfId="227" applyFont="1" applyFill="1" applyBorder="1" applyAlignment="1" applyProtection="1">
      <alignment horizontal="right" wrapText="1"/>
      <protection/>
    </xf>
    <xf numFmtId="0" fontId="0" fillId="56" borderId="0" xfId="227" applyFont="1" applyFill="1" applyBorder="1" applyAlignment="1" applyProtection="1">
      <alignment horizontal="left" wrapText="1"/>
      <protection/>
    </xf>
    <xf numFmtId="0" fontId="0" fillId="0" borderId="26" xfId="227" applyFont="1" applyBorder="1" applyProtection="1">
      <alignment/>
      <protection/>
    </xf>
    <xf numFmtId="0" fontId="0" fillId="0" borderId="53" xfId="227" applyFont="1" applyBorder="1" applyProtection="1">
      <alignment/>
      <protection/>
    </xf>
    <xf numFmtId="0" fontId="0" fillId="56" borderId="61" xfId="227" applyFont="1" applyFill="1" applyBorder="1" applyAlignment="1" applyProtection="1">
      <alignment horizontal="right" wrapText="1"/>
      <protection/>
    </xf>
    <xf numFmtId="0" fontId="0" fillId="56" borderId="27" xfId="227" applyFont="1" applyFill="1" applyBorder="1" applyAlignment="1" applyProtection="1">
      <alignment horizontal="left" wrapText="1"/>
      <protection/>
    </xf>
    <xf numFmtId="0" fontId="0" fillId="0" borderId="61" xfId="227" applyFont="1" applyBorder="1" applyProtection="1">
      <alignment/>
      <protection/>
    </xf>
    <xf numFmtId="0" fontId="0" fillId="0" borderId="78" xfId="227" applyFont="1" applyBorder="1" applyProtection="1">
      <alignment/>
      <protection/>
    </xf>
    <xf numFmtId="0" fontId="0" fillId="0" borderId="62" xfId="227" applyFont="1" applyBorder="1" applyProtection="1">
      <alignment/>
      <protection/>
    </xf>
    <xf numFmtId="0" fontId="5" fillId="56" borderId="45" xfId="227" applyFont="1" applyFill="1" applyBorder="1" applyProtection="1">
      <alignment/>
      <protection/>
    </xf>
    <xf numFmtId="0" fontId="5" fillId="56" borderId="24" xfId="227" applyFont="1" applyFill="1" applyBorder="1" applyProtection="1">
      <alignment/>
      <protection/>
    </xf>
    <xf numFmtId="173" fontId="5" fillId="0" borderId="38" xfId="227" applyNumberFormat="1" applyFont="1" applyBorder="1" applyProtection="1">
      <alignment/>
      <protection/>
    </xf>
    <xf numFmtId="173" fontId="5" fillId="56" borderId="0" xfId="227" applyNumberFormat="1" applyFont="1" applyFill="1" applyProtection="1">
      <alignment/>
      <protection/>
    </xf>
    <xf numFmtId="0" fontId="5" fillId="0" borderId="0" xfId="227" applyFont="1" applyProtection="1">
      <alignment/>
      <protection/>
    </xf>
    <xf numFmtId="0" fontId="0" fillId="56" borderId="0" xfId="224" applyFont="1" applyFill="1" applyAlignment="1" applyProtection="1">
      <alignment/>
      <protection/>
    </xf>
    <xf numFmtId="0" fontId="4" fillId="0" borderId="18" xfId="0" applyFont="1" applyBorder="1" applyAlignment="1" applyProtection="1">
      <alignment horizontal="left" vertical="top" wrapText="1" indent="2"/>
      <protection/>
    </xf>
    <xf numFmtId="0" fontId="4" fillId="56" borderId="44" xfId="0" applyFont="1" applyFill="1" applyBorder="1" applyAlignment="1" applyProtection="1">
      <alignment horizontal="left" vertical="top" wrapText="1" indent="2"/>
      <protection/>
    </xf>
    <xf numFmtId="0" fontId="4" fillId="56" borderId="18" xfId="0" applyFont="1" applyFill="1" applyBorder="1" applyAlignment="1" applyProtection="1">
      <alignment horizontal="left" vertical="top" wrapText="1" indent="2"/>
      <protection/>
    </xf>
    <xf numFmtId="0" fontId="4" fillId="0" borderId="18" xfId="0" applyFont="1" applyFill="1" applyBorder="1" applyAlignment="1" applyProtection="1">
      <alignment horizontal="left" vertical="top" wrapText="1" indent="2"/>
      <protection/>
    </xf>
    <xf numFmtId="0" fontId="25" fillId="56" borderId="0" xfId="81" applyFont="1" applyFill="1" applyProtection="1" quotePrefix="1">
      <alignment/>
      <protection/>
    </xf>
    <xf numFmtId="0" fontId="25" fillId="56" borderId="0" xfId="86" applyFont="1" applyFill="1" applyProtection="1" quotePrefix="1">
      <alignment/>
      <protection/>
    </xf>
    <xf numFmtId="0" fontId="19" fillId="56" borderId="18" xfId="0" applyFont="1" applyFill="1" applyBorder="1" applyAlignment="1" applyProtection="1">
      <alignment vertical="top"/>
      <protection/>
    </xf>
    <xf numFmtId="173" fontId="19" fillId="56" borderId="18" xfId="0" applyNumberFormat="1" applyFont="1" applyFill="1" applyBorder="1" applyAlignment="1" applyProtection="1">
      <alignment vertical="top"/>
      <protection/>
    </xf>
    <xf numFmtId="0" fontId="19" fillId="56" borderId="0" xfId="0" applyFont="1" applyFill="1" applyBorder="1" applyAlignment="1" applyProtection="1">
      <alignment horizontal="left" vertical="top"/>
      <protection/>
    </xf>
    <xf numFmtId="0" fontId="19" fillId="56" borderId="0" xfId="0" applyFont="1" applyFill="1" applyBorder="1" applyAlignment="1" applyProtection="1">
      <alignment vertical="top"/>
      <protection/>
    </xf>
    <xf numFmtId="173" fontId="19" fillId="56" borderId="0" xfId="0" applyNumberFormat="1" applyFont="1" applyFill="1" applyBorder="1" applyAlignment="1" applyProtection="1">
      <alignment vertical="top"/>
      <protection/>
    </xf>
    <xf numFmtId="0" fontId="4" fillId="56" borderId="18" xfId="0" applyFont="1" applyFill="1" applyBorder="1" applyAlignment="1" applyProtection="1">
      <alignment horizontal="left" vertical="top" wrapText="1" indent="3"/>
      <protection/>
    </xf>
    <xf numFmtId="0" fontId="4" fillId="56" borderId="18" xfId="0" applyFont="1" applyFill="1" applyBorder="1" applyAlignment="1" applyProtection="1">
      <alignment horizontal="left" vertical="top" wrapText="1" indent="4"/>
      <protection/>
    </xf>
    <xf numFmtId="0" fontId="4" fillId="56" borderId="18" xfId="0" applyFont="1" applyFill="1" applyBorder="1" applyAlignment="1" applyProtection="1">
      <alignment horizontal="left" vertical="top" wrapText="1" indent="5"/>
      <protection/>
    </xf>
    <xf numFmtId="4" fontId="5" fillId="56" borderId="18" xfId="250" applyNumberFormat="1" applyFont="1" applyFill="1" applyBorder="1" applyAlignment="1" applyProtection="1">
      <alignment vertical="top"/>
      <protection/>
    </xf>
    <xf numFmtId="4" fontId="5" fillId="60" borderId="18" xfId="250" applyNumberFormat="1" applyFont="1" applyFill="1" applyBorder="1" applyAlignment="1" applyProtection="1">
      <alignment horizontal="right" vertical="top"/>
      <protection/>
    </xf>
    <xf numFmtId="0" fontId="5" fillId="0" borderId="28" xfId="227" applyFont="1" applyFill="1" applyBorder="1" applyAlignment="1" applyProtection="1">
      <alignment horizontal="center" vertical="center" wrapText="1"/>
      <protection/>
    </xf>
    <xf numFmtId="173" fontId="37" fillId="56" borderId="28" xfId="250" applyNumberFormat="1" applyFont="1" applyFill="1" applyBorder="1" applyAlignment="1" applyProtection="1">
      <alignment horizontal="left"/>
      <protection/>
    </xf>
    <xf numFmtId="0" fontId="5" fillId="56" borderId="38" xfId="237" applyFont="1" applyFill="1" applyBorder="1" applyAlignment="1" applyProtection="1">
      <alignment vertical="center" wrapText="1"/>
      <protection/>
    </xf>
    <xf numFmtId="0" fontId="0" fillId="56" borderId="0" xfId="224" applyFont="1" applyFill="1" applyAlignment="1" applyProtection="1">
      <alignment/>
      <protection/>
    </xf>
    <xf numFmtId="14" fontId="5" fillId="0" borderId="0" xfId="224" applyNumberFormat="1" applyFont="1" applyFill="1" applyProtection="1">
      <alignment/>
      <protection/>
    </xf>
    <xf numFmtId="4" fontId="127" fillId="56" borderId="0" xfId="0" applyNumberFormat="1" applyFont="1" applyFill="1" applyAlignment="1" applyProtection="1">
      <alignment/>
      <protection/>
    </xf>
    <xf numFmtId="4" fontId="5" fillId="56" borderId="79" xfId="239" applyNumberFormat="1" applyFont="1" applyFill="1" applyBorder="1" applyAlignment="1" applyProtection="1">
      <alignment horizontal="center" vertical="center"/>
      <protection/>
    </xf>
    <xf numFmtId="0" fontId="4" fillId="56" borderId="0" xfId="0" applyFont="1" applyFill="1" applyAlignment="1" applyProtection="1">
      <alignment horizontal="right" vertical="top"/>
      <protection/>
    </xf>
    <xf numFmtId="173" fontId="4" fillId="56" borderId="0" xfId="0" applyNumberFormat="1" applyFont="1" applyFill="1" applyAlignment="1" applyProtection="1">
      <alignment vertical="top"/>
      <protection/>
    </xf>
    <xf numFmtId="4" fontId="3" fillId="56" borderId="29" xfId="239" applyNumberFormat="1" applyFont="1" applyFill="1" applyBorder="1" applyAlignment="1" applyProtection="1">
      <alignment horizontal="center" vertical="center"/>
      <protection/>
    </xf>
    <xf numFmtId="4" fontId="3" fillId="56" borderId="0" xfId="239" applyNumberFormat="1" applyFont="1" applyFill="1" applyBorder="1" applyAlignment="1" applyProtection="1">
      <alignment horizontal="center" vertical="center"/>
      <protection/>
    </xf>
    <xf numFmtId="4" fontId="3" fillId="56" borderId="30" xfId="239" applyNumberFormat="1" applyFont="1" applyFill="1" applyBorder="1" applyAlignment="1" applyProtection="1">
      <alignment horizontal="center" vertical="center"/>
      <protection/>
    </xf>
    <xf numFmtId="4" fontId="5" fillId="56" borderId="80" xfId="239" applyNumberFormat="1" applyFont="1" applyFill="1" applyBorder="1" applyAlignment="1" applyProtection="1">
      <alignment horizontal="center" vertical="center" wrapText="1"/>
      <protection/>
    </xf>
    <xf numFmtId="173" fontId="4" fillId="56" borderId="0" xfId="0" applyNumberFormat="1" applyFont="1" applyFill="1" applyAlignment="1" applyProtection="1">
      <alignment/>
      <protection/>
    </xf>
    <xf numFmtId="3" fontId="0" fillId="0" borderId="18" xfId="239" applyNumberFormat="1" applyFont="1" applyBorder="1" applyAlignment="1" applyProtection="1">
      <alignment horizontal="center" vertical="top"/>
      <protection/>
    </xf>
    <xf numFmtId="0" fontId="5" fillId="56" borderId="18" xfId="0" applyFont="1" applyFill="1" applyBorder="1" applyAlignment="1" applyProtection="1">
      <alignment horizontal="left" vertical="center" wrapText="1"/>
      <protection/>
    </xf>
    <xf numFmtId="0" fontId="0" fillId="56" borderId="0" xfId="224" applyFont="1" applyFill="1" applyAlignment="1" applyProtection="1">
      <alignment/>
      <protection/>
    </xf>
    <xf numFmtId="0" fontId="3" fillId="0" borderId="54" xfId="227" applyFont="1" applyFill="1" applyBorder="1" applyAlignment="1" applyProtection="1">
      <alignment vertical="center"/>
      <protection/>
    </xf>
    <xf numFmtId="0" fontId="0" fillId="56" borderId="0" xfId="224" applyFont="1" applyFill="1" applyAlignment="1" applyProtection="1">
      <alignment/>
      <protection/>
    </xf>
    <xf numFmtId="173" fontId="3" fillId="56" borderId="30" xfId="239" applyNumberFormat="1" applyFont="1" applyFill="1" applyBorder="1" applyAlignment="1" applyProtection="1">
      <alignment vertical="center"/>
      <protection/>
    </xf>
    <xf numFmtId="173" fontId="0" fillId="56" borderId="30" xfId="239" applyNumberFormat="1" applyFont="1" applyFill="1" applyBorder="1" applyAlignment="1" applyProtection="1">
      <alignment vertical="center"/>
      <protection/>
    </xf>
    <xf numFmtId="173" fontId="0" fillId="56" borderId="30" xfId="239" applyNumberFormat="1" applyFont="1" applyFill="1" applyBorder="1" applyProtection="1">
      <alignment/>
      <protection/>
    </xf>
    <xf numFmtId="173" fontId="0" fillId="55" borderId="30" xfId="250" applyNumberFormat="1" applyFont="1" applyFill="1" applyBorder="1" applyAlignment="1" applyProtection="1">
      <alignment vertical="top"/>
      <protection/>
    </xf>
    <xf numFmtId="173" fontId="3" fillId="55" borderId="30" xfId="250" applyNumberFormat="1" applyFont="1" applyFill="1" applyBorder="1" applyAlignment="1" applyProtection="1">
      <alignment vertical="top"/>
      <protection/>
    </xf>
    <xf numFmtId="173" fontId="4" fillId="56" borderId="30" xfId="239" applyNumberFormat="1" applyFont="1" applyFill="1" applyBorder="1" applyAlignment="1" applyProtection="1">
      <alignment vertical="center"/>
      <protection/>
    </xf>
    <xf numFmtId="173" fontId="0" fillId="56" borderId="79" xfId="239" applyNumberFormat="1" applyFont="1" applyFill="1" applyBorder="1" applyAlignment="1" applyProtection="1">
      <alignment vertical="center"/>
      <protection/>
    </xf>
    <xf numFmtId="173" fontId="2" fillId="56" borderId="33" xfId="239" applyNumberFormat="1" applyFont="1" applyFill="1" applyBorder="1" applyAlignment="1" applyProtection="1">
      <alignment vertical="center"/>
      <protection/>
    </xf>
    <xf numFmtId="173" fontId="16" fillId="56" borderId="30" xfId="239" applyNumberFormat="1" applyFont="1" applyFill="1" applyBorder="1" applyAlignment="1" applyProtection="1">
      <alignment vertical="center"/>
      <protection/>
    </xf>
    <xf numFmtId="173" fontId="5" fillId="56" borderId="0" xfId="239" applyNumberFormat="1" applyFont="1" applyFill="1" applyAlignment="1" applyProtection="1">
      <alignment vertical="center"/>
      <protection/>
    </xf>
    <xf numFmtId="0" fontId="27" fillId="56" borderId="0" xfId="81" applyFont="1" applyFill="1" applyBorder="1" applyAlignment="1" applyProtection="1">
      <alignment horizontal="center"/>
      <protection/>
    </xf>
    <xf numFmtId="4" fontId="0" fillId="65" borderId="18" xfId="250" applyNumberFormat="1" applyFont="1" applyFill="1" applyBorder="1" applyAlignment="1" applyProtection="1">
      <alignment/>
      <protection/>
    </xf>
    <xf numFmtId="4" fontId="0" fillId="56" borderId="28" xfId="250" applyNumberFormat="1" applyFont="1" applyFill="1" applyBorder="1" applyAlignment="1" applyProtection="1">
      <alignment/>
      <protection/>
    </xf>
    <xf numFmtId="4" fontId="0" fillId="56" borderId="42" xfId="250" applyNumberFormat="1" applyFont="1" applyFill="1" applyBorder="1" applyAlignment="1" applyProtection="1">
      <alignment/>
      <protection/>
    </xf>
    <xf numFmtId="4" fontId="0" fillId="55" borderId="18" xfId="250" applyNumberFormat="1" applyFont="1" applyFill="1" applyBorder="1" applyAlignment="1" applyProtection="1">
      <alignment/>
      <protection/>
    </xf>
    <xf numFmtId="4" fontId="0" fillId="56" borderId="18" xfId="250" applyNumberFormat="1" applyFont="1" applyFill="1" applyBorder="1" applyAlignment="1" applyProtection="1">
      <alignment/>
      <protection/>
    </xf>
    <xf numFmtId="173" fontId="0" fillId="55" borderId="18" xfId="250" applyNumberFormat="1" applyFont="1" applyFill="1" applyBorder="1" applyAlignment="1" applyProtection="1">
      <alignment vertical="top"/>
      <protection/>
    </xf>
    <xf numFmtId="173" fontId="0" fillId="61" borderId="18" xfId="250" applyNumberFormat="1" applyFont="1" applyFill="1" applyBorder="1" applyAlignment="1" applyProtection="1">
      <alignment vertical="top"/>
      <protection/>
    </xf>
    <xf numFmtId="173" fontId="4" fillId="55" borderId="18" xfId="250" applyNumberFormat="1" applyFont="1" applyFill="1" applyBorder="1" applyAlignment="1" applyProtection="1">
      <alignment horizontal="right" vertical="top"/>
      <protection/>
    </xf>
    <xf numFmtId="173" fontId="19" fillId="61" borderId="18" xfId="250" applyNumberFormat="1" applyFont="1" applyFill="1" applyBorder="1" applyAlignment="1" applyProtection="1">
      <alignment vertical="top"/>
      <protection/>
    </xf>
    <xf numFmtId="173" fontId="5" fillId="61" borderId="18" xfId="250" applyNumberFormat="1" applyFont="1" applyFill="1" applyBorder="1" applyAlignment="1" applyProtection="1">
      <alignment vertical="top"/>
      <protection/>
    </xf>
    <xf numFmtId="0" fontId="0" fillId="57" borderId="18" xfId="0" applyFill="1" applyBorder="1" applyAlignment="1" applyProtection="1">
      <alignment horizontal="right"/>
      <protection/>
    </xf>
    <xf numFmtId="10" fontId="4" fillId="56" borderId="18" xfId="174" applyNumberFormat="1" applyFont="1" applyFill="1" applyBorder="1" applyAlignment="1" applyProtection="1">
      <alignment horizontal="right" vertical="top"/>
      <protection/>
    </xf>
    <xf numFmtId="10" fontId="0" fillId="57" borderId="18" xfId="174" applyNumberFormat="1" applyFont="1" applyFill="1" applyBorder="1" applyAlignment="1" applyProtection="1">
      <alignment horizontal="right"/>
      <protection/>
    </xf>
    <xf numFmtId="173" fontId="0" fillId="56" borderId="18" xfId="0" applyNumberFormat="1" applyFill="1" applyBorder="1" applyAlignment="1" applyProtection="1">
      <alignment horizontal="right"/>
      <protection/>
    </xf>
    <xf numFmtId="0" fontId="21" fillId="56" borderId="0" xfId="227" applyFont="1" applyFill="1" applyProtection="1">
      <alignment/>
      <protection/>
    </xf>
    <xf numFmtId="0" fontId="21" fillId="56" borderId="60" xfId="227" applyFont="1" applyFill="1" applyBorder="1" applyProtection="1">
      <alignment/>
      <protection/>
    </xf>
    <xf numFmtId="0" fontId="21" fillId="56" borderId="24" xfId="227" applyFont="1" applyFill="1" applyBorder="1" applyAlignment="1" applyProtection="1">
      <alignment horizontal="right"/>
      <protection/>
    </xf>
    <xf numFmtId="0" fontId="0" fillId="56" borderId="55" xfId="227" applyFont="1" applyFill="1" applyBorder="1" applyAlignment="1" applyProtection="1">
      <alignment vertical="center"/>
      <protection/>
    </xf>
    <xf numFmtId="0" fontId="0" fillId="56" borderId="55" xfId="227" applyFont="1" applyFill="1" applyBorder="1" applyAlignment="1" applyProtection="1">
      <alignment horizontal="left" vertical="center" wrapText="1"/>
      <protection/>
    </xf>
    <xf numFmtId="0" fontId="0" fillId="56" borderId="55" xfId="227" applyFont="1" applyFill="1" applyBorder="1" applyAlignment="1" applyProtection="1">
      <alignment vertical="center" wrapText="1"/>
      <protection/>
    </xf>
    <xf numFmtId="0" fontId="0" fillId="56" borderId="59" xfId="227" applyFont="1" applyFill="1" applyBorder="1" applyAlignment="1" applyProtection="1">
      <alignment vertical="center" wrapText="1"/>
      <protection/>
    </xf>
    <xf numFmtId="0" fontId="0" fillId="56" borderId="59" xfId="227" applyFont="1" applyFill="1" applyBorder="1" applyAlignment="1" applyProtection="1">
      <alignment vertical="center" wrapText="1"/>
      <protection/>
    </xf>
    <xf numFmtId="0" fontId="0" fillId="56" borderId="59" xfId="227" applyFont="1" applyFill="1" applyBorder="1" applyAlignment="1" applyProtection="1">
      <alignment vertical="center"/>
      <protection/>
    </xf>
    <xf numFmtId="0" fontId="5" fillId="56" borderId="55" xfId="227" applyFont="1" applyFill="1" applyBorder="1" applyProtection="1">
      <alignment/>
      <protection/>
    </xf>
    <xf numFmtId="0" fontId="3" fillId="56" borderId="55" xfId="227" applyFont="1" applyFill="1" applyBorder="1" applyProtection="1">
      <alignment/>
      <protection/>
    </xf>
    <xf numFmtId="0" fontId="127" fillId="56" borderId="0" xfId="239" applyFont="1" applyFill="1" applyProtection="1">
      <alignment/>
      <protection/>
    </xf>
    <xf numFmtId="0" fontId="127" fillId="56" borderId="0" xfId="0" applyFont="1" applyFill="1" applyAlignment="1" applyProtection="1">
      <alignment vertical="top"/>
      <protection/>
    </xf>
    <xf numFmtId="0" fontId="128" fillId="56" borderId="0" xfId="239" applyFont="1" applyFill="1" applyProtection="1">
      <alignment/>
      <protection/>
    </xf>
    <xf numFmtId="0" fontId="5" fillId="56" borderId="18" xfId="0" applyFont="1" applyFill="1" applyBorder="1" applyAlignment="1" applyProtection="1">
      <alignment vertical="top" wrapText="1"/>
      <protection/>
    </xf>
    <xf numFmtId="0" fontId="0" fillId="56" borderId="18" xfId="0" applyFill="1" applyBorder="1" applyAlignment="1" applyProtection="1">
      <alignment horizontal="center" vertical="top" wrapText="1"/>
      <protection/>
    </xf>
    <xf numFmtId="173" fontId="5" fillId="56" borderId="0" xfId="0" applyNumberFormat="1" applyFont="1" applyFill="1" applyAlignment="1" applyProtection="1">
      <alignment vertical="top"/>
      <protection/>
    </xf>
    <xf numFmtId="173" fontId="5" fillId="56" borderId="18" xfId="0" applyNumberFormat="1" applyFont="1" applyFill="1" applyBorder="1" applyAlignment="1" applyProtection="1" quotePrefix="1">
      <alignment vertical="top"/>
      <protection/>
    </xf>
    <xf numFmtId="0" fontId="4" fillId="60" borderId="18" xfId="0" applyFont="1" applyFill="1" applyBorder="1" applyAlignment="1" applyProtection="1">
      <alignment horizontal="center" vertical="top" wrapText="1"/>
      <protection/>
    </xf>
    <xf numFmtId="0" fontId="5" fillId="60" borderId="18" xfId="0" applyFont="1" applyFill="1" applyBorder="1" applyAlignment="1" applyProtection="1">
      <alignment horizontal="center" vertical="top"/>
      <protection/>
    </xf>
    <xf numFmtId="173" fontId="5" fillId="60" borderId="18" xfId="0" applyNumberFormat="1" applyFont="1" applyFill="1" applyBorder="1" applyAlignment="1" applyProtection="1">
      <alignment vertical="top"/>
      <protection/>
    </xf>
    <xf numFmtId="0" fontId="129" fillId="56" borderId="0" xfId="81" applyFont="1" applyFill="1" applyAlignment="1" applyProtection="1">
      <alignment horizontal="center"/>
      <protection/>
    </xf>
    <xf numFmtId="0" fontId="127" fillId="56" borderId="0" xfId="81" applyFont="1" applyFill="1" applyProtection="1">
      <alignment/>
      <protection/>
    </xf>
    <xf numFmtId="4" fontId="5" fillId="56" borderId="18" xfId="250" applyNumberFormat="1" applyFont="1" applyFill="1" applyBorder="1" applyAlignment="1" applyProtection="1">
      <alignment horizontal="right" vertical="top"/>
      <protection/>
    </xf>
    <xf numFmtId="4" fontId="0" fillId="65" borderId="18" xfId="250" applyNumberFormat="1" applyFont="1" applyFill="1" applyBorder="1" applyAlignment="1" applyProtection="1">
      <alignment vertical="top"/>
      <protection/>
    </xf>
    <xf numFmtId="4" fontId="0" fillId="56" borderId="18" xfId="250" applyNumberFormat="1" applyFont="1" applyFill="1" applyBorder="1" applyAlignment="1" applyProtection="1">
      <alignment vertical="top"/>
      <protection/>
    </xf>
    <xf numFmtId="0" fontId="130" fillId="56" borderId="0" xfId="239" applyFont="1" applyFill="1" applyProtection="1">
      <alignment/>
      <protection/>
    </xf>
    <xf numFmtId="173" fontId="5" fillId="61" borderId="54" xfId="227" applyNumberFormat="1" applyFont="1" applyFill="1" applyBorder="1" applyAlignment="1" applyProtection="1">
      <alignment/>
      <protection/>
    </xf>
    <xf numFmtId="10" fontId="5" fillId="61" borderId="81" xfId="174" applyNumberFormat="1" applyFont="1" applyFill="1" applyBorder="1" applyAlignment="1" applyProtection="1">
      <alignment/>
      <protection/>
    </xf>
    <xf numFmtId="173" fontId="5" fillId="56" borderId="82" xfId="227" applyNumberFormat="1" applyFont="1" applyFill="1" applyBorder="1" applyAlignment="1" applyProtection="1">
      <alignment/>
      <protection/>
    </xf>
    <xf numFmtId="0" fontId="0" fillId="61" borderId="0" xfId="227" applyFont="1" applyFill="1" applyProtection="1">
      <alignment/>
      <protection/>
    </xf>
    <xf numFmtId="173" fontId="5" fillId="56" borderId="83" xfId="227" applyNumberFormat="1" applyFont="1" applyFill="1" applyBorder="1" applyAlignment="1" applyProtection="1">
      <alignment/>
      <protection/>
    </xf>
    <xf numFmtId="173" fontId="0" fillId="55" borderId="54" xfId="250" applyNumberFormat="1" applyFont="1" applyFill="1" applyBorder="1" applyAlignment="1" applyProtection="1">
      <alignment/>
      <protection/>
    </xf>
    <xf numFmtId="10" fontId="0" fillId="57" borderId="84" xfId="174" applyNumberFormat="1" applyFont="1" applyFill="1" applyBorder="1" applyAlignment="1" applyProtection="1">
      <alignment/>
      <protection/>
    </xf>
    <xf numFmtId="173" fontId="0" fillId="56" borderId="56" xfId="250" applyNumberFormat="1" applyFont="1" applyFill="1" applyBorder="1" applyAlignment="1" applyProtection="1">
      <alignment/>
      <protection/>
    </xf>
    <xf numFmtId="173" fontId="0" fillId="56" borderId="85" xfId="250" applyNumberFormat="1" applyFont="1" applyFill="1" applyBorder="1" applyAlignment="1" applyProtection="1">
      <alignment/>
      <protection/>
    </xf>
    <xf numFmtId="4" fontId="0" fillId="56" borderId="54" xfId="227" applyNumberFormat="1" applyFont="1" applyFill="1" applyBorder="1" applyAlignment="1" applyProtection="1">
      <alignment/>
      <protection/>
    </xf>
    <xf numFmtId="10" fontId="0" fillId="56" borderId="84" xfId="174" applyNumberFormat="1" applyFont="1" applyFill="1" applyBorder="1" applyAlignment="1" applyProtection="1">
      <alignment horizontal="right"/>
      <protection/>
    </xf>
    <xf numFmtId="4" fontId="0" fillId="56" borderId="56" xfId="227" applyNumberFormat="1" applyFont="1" applyFill="1" applyBorder="1" applyAlignment="1" applyProtection="1">
      <alignment/>
      <protection/>
    </xf>
    <xf numFmtId="4" fontId="0" fillId="56" borderId="85" xfId="227" applyNumberFormat="1" applyFont="1" applyFill="1" applyBorder="1" applyAlignment="1" applyProtection="1">
      <alignment/>
      <protection/>
    </xf>
    <xf numFmtId="4" fontId="4" fillId="56" borderId="54" xfId="250" applyNumberFormat="1" applyFont="1" applyFill="1" applyBorder="1" applyAlignment="1" applyProtection="1">
      <alignment horizontal="right"/>
      <protection/>
    </xf>
    <xf numFmtId="10" fontId="4" fillId="56" borderId="84" xfId="174" applyNumberFormat="1" applyFont="1" applyFill="1" applyBorder="1" applyAlignment="1" applyProtection="1">
      <alignment horizontal="right"/>
      <protection/>
    </xf>
    <xf numFmtId="4" fontId="4" fillId="56" borderId="56" xfId="250" applyNumberFormat="1" applyFont="1" applyFill="1" applyBorder="1" applyAlignment="1" applyProtection="1">
      <alignment horizontal="right"/>
      <protection/>
    </xf>
    <xf numFmtId="4" fontId="4" fillId="56" borderId="85" xfId="250" applyNumberFormat="1" applyFont="1" applyFill="1" applyBorder="1" applyAlignment="1" applyProtection="1">
      <alignment horizontal="right"/>
      <protection/>
    </xf>
    <xf numFmtId="4" fontId="0" fillId="56" borderId="54" xfId="227" applyNumberFormat="1" applyFont="1" applyFill="1" applyBorder="1" applyAlignment="1" applyProtection="1">
      <alignment horizontal="right"/>
      <protection/>
    </xf>
    <xf numFmtId="4" fontId="0" fillId="56" borderId="56" xfId="227" applyNumberFormat="1" applyFont="1" applyFill="1" applyBorder="1" applyAlignment="1" applyProtection="1">
      <alignment horizontal="right"/>
      <protection/>
    </xf>
    <xf numFmtId="4" fontId="0" fillId="56" borderId="85" xfId="227" applyNumberFormat="1" applyFont="1" applyFill="1" applyBorder="1" applyAlignment="1" applyProtection="1">
      <alignment horizontal="right"/>
      <protection/>
    </xf>
    <xf numFmtId="0" fontId="59" fillId="61" borderId="0" xfId="227" applyFont="1" applyFill="1" applyProtection="1">
      <alignment/>
      <protection/>
    </xf>
    <xf numFmtId="4" fontId="59" fillId="56" borderId="54" xfId="227" applyNumberFormat="1" applyFont="1" applyFill="1" applyBorder="1" applyAlignment="1" applyProtection="1">
      <alignment horizontal="right"/>
      <protection/>
    </xf>
    <xf numFmtId="10" fontId="59" fillId="56" borderId="84" xfId="174" applyNumberFormat="1" applyFont="1" applyFill="1" applyBorder="1" applyAlignment="1" applyProtection="1">
      <alignment horizontal="right"/>
      <protection/>
    </xf>
    <xf numFmtId="4" fontId="59" fillId="56" borderId="56" xfId="227" applyNumberFormat="1" applyFont="1" applyFill="1" applyBorder="1" applyAlignment="1" applyProtection="1">
      <alignment horizontal="right"/>
      <protection/>
    </xf>
    <xf numFmtId="4" fontId="59" fillId="56" borderId="85" xfId="227" applyNumberFormat="1" applyFont="1" applyFill="1" applyBorder="1" applyAlignment="1" applyProtection="1">
      <alignment horizontal="right"/>
      <protection/>
    </xf>
    <xf numFmtId="173" fontId="5" fillId="55" borderId="54" xfId="250" applyNumberFormat="1" applyFont="1" applyFill="1" applyBorder="1" applyAlignment="1" applyProtection="1">
      <alignment/>
      <protection/>
    </xf>
    <xf numFmtId="10" fontId="5" fillId="57" borderId="84" xfId="174" applyNumberFormat="1" applyFont="1" applyFill="1" applyBorder="1" applyAlignment="1" applyProtection="1">
      <alignment/>
      <protection/>
    </xf>
    <xf numFmtId="173" fontId="5" fillId="56" borderId="56" xfId="250" applyNumberFormat="1" applyFont="1" applyFill="1" applyBorder="1" applyAlignment="1" applyProtection="1">
      <alignment/>
      <protection/>
    </xf>
    <xf numFmtId="173" fontId="5" fillId="56" borderId="85" xfId="250" applyNumberFormat="1" applyFont="1" applyFill="1" applyBorder="1" applyAlignment="1" applyProtection="1">
      <alignment/>
      <protection/>
    </xf>
    <xf numFmtId="173" fontId="0" fillId="56" borderId="54" xfId="250" applyNumberFormat="1" applyFont="1" applyFill="1" applyBorder="1" applyAlignment="1" applyProtection="1">
      <alignment/>
      <protection/>
    </xf>
    <xf numFmtId="10" fontId="0" fillId="56" borderId="84" xfId="174" applyNumberFormat="1" applyFont="1" applyFill="1" applyBorder="1" applyAlignment="1" applyProtection="1">
      <alignment/>
      <protection/>
    </xf>
    <xf numFmtId="173" fontId="5" fillId="55" borderId="54" xfId="250" applyNumberFormat="1" applyFont="1" applyFill="1" applyBorder="1" applyAlignment="1" applyProtection="1">
      <alignment vertical="center"/>
      <protection/>
    </xf>
    <xf numFmtId="173" fontId="5" fillId="56" borderId="56" xfId="250" applyNumberFormat="1" applyFont="1" applyFill="1" applyBorder="1" applyAlignment="1" applyProtection="1">
      <alignment vertical="center"/>
      <protection/>
    </xf>
    <xf numFmtId="173" fontId="5" fillId="56" borderId="85" xfId="250" applyNumberFormat="1" applyFont="1" applyFill="1" applyBorder="1" applyAlignment="1" applyProtection="1">
      <alignment vertical="center"/>
      <protection/>
    </xf>
    <xf numFmtId="173" fontId="0" fillId="56" borderId="54" xfId="250" applyNumberFormat="1" applyFont="1" applyFill="1" applyBorder="1" applyAlignment="1" applyProtection="1">
      <alignment vertical="center"/>
      <protection/>
    </xf>
    <xf numFmtId="173" fontId="0" fillId="56" borderId="56" xfId="250" applyNumberFormat="1" applyFont="1" applyFill="1" applyBorder="1" applyAlignment="1" applyProtection="1">
      <alignment vertical="center"/>
      <protection/>
    </xf>
    <xf numFmtId="173" fontId="0" fillId="56" borderId="85" xfId="250" applyNumberFormat="1" applyFont="1" applyFill="1" applyBorder="1" applyAlignment="1" applyProtection="1">
      <alignment vertical="center"/>
      <protection/>
    </xf>
    <xf numFmtId="0" fontId="0" fillId="61" borderId="0" xfId="227" applyFont="1" applyFill="1" applyAlignment="1" applyProtection="1">
      <alignment vertical="top"/>
      <protection/>
    </xf>
    <xf numFmtId="4" fontId="4" fillId="56" borderId="58" xfId="250" applyNumberFormat="1" applyFont="1" applyFill="1" applyBorder="1" applyAlignment="1" applyProtection="1">
      <alignment horizontal="right" vertical="top"/>
      <protection/>
    </xf>
    <xf numFmtId="10" fontId="4" fillId="56" borderId="86" xfId="174" applyNumberFormat="1" applyFont="1" applyFill="1" applyBorder="1" applyAlignment="1" applyProtection="1">
      <alignment horizontal="right" vertical="top"/>
      <protection/>
    </xf>
    <xf numFmtId="4" fontId="4" fillId="56" borderId="57" xfId="250" applyNumberFormat="1" applyFont="1" applyFill="1" applyBorder="1" applyAlignment="1" applyProtection="1">
      <alignment horizontal="right" vertical="top"/>
      <protection/>
    </xf>
    <xf numFmtId="4" fontId="4" fillId="56" borderId="87" xfId="250" applyNumberFormat="1" applyFont="1" applyFill="1" applyBorder="1" applyAlignment="1" applyProtection="1">
      <alignment horizontal="right" vertical="top"/>
      <protection/>
    </xf>
    <xf numFmtId="10" fontId="4" fillId="56" borderId="84" xfId="179" applyNumberFormat="1" applyFont="1" applyFill="1" applyBorder="1" applyAlignment="1" applyProtection="1">
      <alignment horizontal="right"/>
      <protection/>
    </xf>
    <xf numFmtId="4" fontId="4" fillId="56" borderId="58" xfId="250" applyNumberFormat="1" applyFont="1" applyFill="1" applyBorder="1" applyAlignment="1" applyProtection="1">
      <alignment horizontal="right"/>
      <protection/>
    </xf>
    <xf numFmtId="10" fontId="4" fillId="56" borderId="86" xfId="179" applyNumberFormat="1" applyFont="1" applyFill="1" applyBorder="1" applyAlignment="1" applyProtection="1">
      <alignment horizontal="right"/>
      <protection/>
    </xf>
    <xf numFmtId="4" fontId="4" fillId="56" borderId="57" xfId="250" applyNumberFormat="1" applyFont="1" applyFill="1" applyBorder="1" applyAlignment="1" applyProtection="1">
      <alignment horizontal="right"/>
      <protection/>
    </xf>
    <xf numFmtId="4" fontId="4" fillId="56" borderId="87" xfId="250" applyNumberFormat="1" applyFont="1" applyFill="1" applyBorder="1" applyAlignment="1" applyProtection="1">
      <alignment horizontal="right"/>
      <protection/>
    </xf>
    <xf numFmtId="173" fontId="5" fillId="56" borderId="45" xfId="227" applyNumberFormat="1" applyFont="1" applyFill="1" applyBorder="1" applyAlignment="1" applyProtection="1">
      <alignment horizontal="right"/>
      <protection/>
    </xf>
    <xf numFmtId="10" fontId="5" fillId="56" borderId="52" xfId="179" applyNumberFormat="1" applyFont="1" applyFill="1" applyBorder="1" applyAlignment="1" applyProtection="1">
      <alignment horizontal="right"/>
      <protection/>
    </xf>
    <xf numFmtId="173" fontId="5" fillId="56" borderId="24" xfId="227" applyNumberFormat="1" applyFont="1" applyFill="1" applyBorder="1" applyAlignment="1" applyProtection="1">
      <alignment horizontal="right"/>
      <protection/>
    </xf>
    <xf numFmtId="0" fontId="21" fillId="61" borderId="0" xfId="227" applyFont="1" applyFill="1" applyProtection="1">
      <alignment/>
      <protection/>
    </xf>
    <xf numFmtId="173" fontId="5" fillId="56" borderId="28" xfId="227" applyNumberFormat="1" applyFont="1" applyFill="1" applyBorder="1" applyAlignment="1" applyProtection="1">
      <alignment horizontal="right"/>
      <protection/>
    </xf>
    <xf numFmtId="0" fontId="131" fillId="56" borderId="0" xfId="227" applyFont="1" applyFill="1" applyProtection="1">
      <alignment/>
      <protection/>
    </xf>
    <xf numFmtId="0" fontId="127" fillId="0" borderId="0" xfId="227" applyFont="1" applyFill="1" applyProtection="1">
      <alignment/>
      <protection/>
    </xf>
    <xf numFmtId="0" fontId="132" fillId="0" borderId="0" xfId="227" applyFont="1" applyFill="1" applyBorder="1" applyAlignment="1" applyProtection="1">
      <alignment/>
      <protection/>
    </xf>
    <xf numFmtId="0" fontId="132" fillId="0" borderId="0" xfId="227" applyFont="1" applyFill="1" applyProtection="1">
      <alignment/>
      <protection/>
    </xf>
    <xf numFmtId="0" fontId="133" fillId="56" borderId="0" xfId="227" applyFont="1" applyFill="1" applyProtection="1">
      <alignment/>
      <protection/>
    </xf>
    <xf numFmtId="0" fontId="131" fillId="56" borderId="0" xfId="229" applyFont="1" applyFill="1" applyProtection="1">
      <alignment/>
      <protection/>
    </xf>
    <xf numFmtId="0" fontId="127" fillId="56" borderId="0" xfId="237" applyFont="1" applyFill="1" applyProtection="1">
      <alignment/>
      <protection/>
    </xf>
    <xf numFmtId="0" fontId="132" fillId="56" borderId="0" xfId="237" applyFont="1" applyFill="1" applyProtection="1">
      <alignment/>
      <protection/>
    </xf>
    <xf numFmtId="0" fontId="5" fillId="56" borderId="88" xfId="237" applyFont="1" applyFill="1" applyBorder="1" applyAlignment="1" applyProtection="1">
      <alignment horizontal="right"/>
      <protection/>
    </xf>
    <xf numFmtId="0" fontId="5" fillId="56" borderId="83" xfId="237" applyFont="1" applyFill="1" applyBorder="1" applyAlignment="1" applyProtection="1">
      <alignment horizontal="right"/>
      <protection/>
    </xf>
    <xf numFmtId="0" fontId="5" fillId="56" borderId="54" xfId="237" applyFont="1" applyFill="1" applyBorder="1" applyAlignment="1" applyProtection="1">
      <alignment horizontal="right"/>
      <protection/>
    </xf>
    <xf numFmtId="0" fontId="5" fillId="56" borderId="85" xfId="237" applyFont="1" applyFill="1" applyBorder="1" applyAlignment="1" applyProtection="1">
      <alignment horizontal="right"/>
      <protection/>
    </xf>
    <xf numFmtId="184" fontId="5" fillId="61" borderId="66" xfId="227" applyNumberFormat="1" applyFont="1" applyFill="1" applyBorder="1" applyAlignment="1" applyProtection="1">
      <alignment horizontal="center"/>
      <protection/>
    </xf>
    <xf numFmtId="0" fontId="19" fillId="56" borderId="85" xfId="237" applyFont="1" applyFill="1" applyBorder="1" applyAlignment="1" applyProtection="1">
      <alignment horizontal="right"/>
      <protection/>
    </xf>
    <xf numFmtId="0" fontId="19" fillId="56" borderId="54" xfId="237" applyFont="1" applyFill="1" applyBorder="1" applyAlignment="1" applyProtection="1">
      <alignment horizontal="right"/>
      <protection/>
    </xf>
    <xf numFmtId="10" fontId="5" fillId="57" borderId="85" xfId="174" applyNumberFormat="1" applyFont="1" applyFill="1" applyBorder="1" applyAlignment="1" applyProtection="1">
      <alignment/>
      <protection/>
    </xf>
    <xf numFmtId="10" fontId="5" fillId="56" borderId="85" xfId="174" applyNumberFormat="1" applyFont="1" applyFill="1" applyBorder="1" applyAlignment="1" applyProtection="1">
      <alignment/>
      <protection/>
    </xf>
    <xf numFmtId="184" fontId="5" fillId="56" borderId="85" xfId="250" applyNumberFormat="1" applyFont="1" applyFill="1" applyBorder="1" applyAlignment="1" applyProtection="1">
      <alignment/>
      <protection/>
    </xf>
    <xf numFmtId="3" fontId="19" fillId="56" borderId="54" xfId="250" applyNumberFormat="1" applyFont="1" applyFill="1" applyBorder="1" applyAlignment="1" applyProtection="1">
      <alignment horizontal="left" indent="2"/>
      <protection/>
    </xf>
    <xf numFmtId="10" fontId="19" fillId="56" borderId="85" xfId="174" applyNumberFormat="1" applyFont="1" applyFill="1" applyBorder="1" applyAlignment="1" applyProtection="1">
      <alignment horizontal="left" indent="2"/>
      <protection/>
    </xf>
    <xf numFmtId="3" fontId="19" fillId="56" borderId="85" xfId="250" applyNumberFormat="1" applyFont="1" applyFill="1" applyBorder="1" applyAlignment="1" applyProtection="1">
      <alignment horizontal="left" indent="2"/>
      <protection/>
    </xf>
    <xf numFmtId="10" fontId="5" fillId="56" borderId="85" xfId="174" applyNumberFormat="1" applyFont="1" applyFill="1" applyBorder="1" applyAlignment="1" applyProtection="1">
      <alignment horizontal="right"/>
      <protection/>
    </xf>
    <xf numFmtId="10" fontId="5" fillId="57" borderId="85" xfId="174" applyNumberFormat="1" applyFont="1" applyFill="1" applyBorder="1" applyAlignment="1" applyProtection="1">
      <alignment vertical="center"/>
      <protection/>
    </xf>
    <xf numFmtId="184" fontId="5" fillId="56" borderId="85" xfId="250" applyNumberFormat="1" applyFont="1" applyFill="1" applyBorder="1" applyAlignment="1" applyProtection="1">
      <alignment vertical="center"/>
      <protection/>
    </xf>
    <xf numFmtId="0" fontId="21" fillId="56" borderId="67" xfId="237" applyFont="1" applyFill="1" applyBorder="1" applyAlignment="1" applyProtection="1">
      <alignment horizontal="right"/>
      <protection/>
    </xf>
    <xf numFmtId="0" fontId="21" fillId="56" borderId="89" xfId="237" applyFont="1" applyFill="1" applyBorder="1" applyAlignment="1" applyProtection="1">
      <alignment horizontal="right"/>
      <protection/>
    </xf>
    <xf numFmtId="173" fontId="5" fillId="61" borderId="28" xfId="227" applyNumberFormat="1" applyFont="1" applyFill="1" applyBorder="1" applyAlignment="1" applyProtection="1">
      <alignment/>
      <protection/>
    </xf>
    <xf numFmtId="0" fontId="130" fillId="56" borderId="0" xfId="237" applyFont="1" applyFill="1" applyProtection="1">
      <alignment/>
      <protection/>
    </xf>
    <xf numFmtId="173" fontId="5" fillId="56" borderId="90" xfId="224" applyNumberFormat="1" applyFont="1" applyFill="1" applyBorder="1" applyAlignment="1" applyProtection="1">
      <alignment vertical="center"/>
      <protection/>
    </xf>
    <xf numFmtId="10" fontId="5" fillId="61" borderId="91" xfId="174" applyNumberFormat="1" applyFont="1" applyFill="1" applyBorder="1" applyAlignment="1" applyProtection="1">
      <alignment vertical="center"/>
      <protection/>
    </xf>
    <xf numFmtId="173" fontId="5" fillId="56" borderId="66" xfId="224" applyNumberFormat="1" applyFont="1" applyFill="1" applyBorder="1" applyAlignment="1" applyProtection="1">
      <alignment vertical="center"/>
      <protection/>
    </xf>
    <xf numFmtId="0" fontId="0" fillId="56" borderId="90" xfId="224" applyFont="1" applyFill="1" applyBorder="1" applyAlignment="1" applyProtection="1">
      <alignment vertical="center"/>
      <protection/>
    </xf>
    <xf numFmtId="10" fontId="0" fillId="56" borderId="92" xfId="174" applyNumberFormat="1" applyFont="1" applyFill="1" applyBorder="1" applyAlignment="1" applyProtection="1">
      <alignment horizontal="right" vertical="center"/>
      <protection/>
    </xf>
    <xf numFmtId="173" fontId="0" fillId="55" borderId="93" xfId="250" applyNumberFormat="1" applyFont="1" applyFill="1" applyBorder="1" applyAlignment="1" applyProtection="1">
      <alignment vertical="center"/>
      <protection/>
    </xf>
    <xf numFmtId="10" fontId="0" fillId="57" borderId="91" xfId="174" applyNumberFormat="1" applyFont="1" applyFill="1" applyBorder="1" applyAlignment="1" applyProtection="1">
      <alignment vertical="center"/>
      <protection/>
    </xf>
    <xf numFmtId="173" fontId="0" fillId="56" borderId="66" xfId="224" applyNumberFormat="1" applyFont="1" applyFill="1" applyBorder="1" applyAlignment="1" applyProtection="1">
      <alignment vertical="center"/>
      <protection/>
    </xf>
    <xf numFmtId="3" fontId="4" fillId="56" borderId="90" xfId="250" applyNumberFormat="1" applyFont="1" applyFill="1" applyBorder="1" applyAlignment="1" applyProtection="1">
      <alignment horizontal="right" vertical="center"/>
      <protection/>
    </xf>
    <xf numFmtId="10" fontId="4" fillId="56" borderId="92" xfId="174" applyNumberFormat="1" applyFont="1" applyFill="1" applyBorder="1" applyAlignment="1" applyProtection="1">
      <alignment horizontal="right" vertical="center"/>
      <protection/>
    </xf>
    <xf numFmtId="0" fontId="0" fillId="56" borderId="90" xfId="224" applyFont="1" applyFill="1" applyBorder="1" applyAlignment="1" applyProtection="1">
      <alignment horizontal="right" vertical="center"/>
      <protection/>
    </xf>
    <xf numFmtId="0" fontId="0" fillId="56" borderId="93" xfId="224" applyFont="1" applyFill="1" applyBorder="1" applyAlignment="1" applyProtection="1">
      <alignment horizontal="right" vertical="center"/>
      <protection/>
    </xf>
    <xf numFmtId="173" fontId="5" fillId="55" borderId="93" xfId="250" applyNumberFormat="1" applyFont="1" applyFill="1" applyBorder="1" applyAlignment="1" applyProtection="1">
      <alignment vertical="center"/>
      <protection/>
    </xf>
    <xf numFmtId="10" fontId="5" fillId="57" borderId="91" xfId="174" applyNumberFormat="1" applyFont="1" applyFill="1" applyBorder="1" applyAlignment="1" applyProtection="1">
      <alignment vertical="center"/>
      <protection/>
    </xf>
    <xf numFmtId="173" fontId="0" fillId="61" borderId="93" xfId="250" applyNumberFormat="1" applyFont="1" applyFill="1" applyBorder="1" applyAlignment="1" applyProtection="1">
      <alignment vertical="center"/>
      <protection/>
    </xf>
    <xf numFmtId="10" fontId="0" fillId="61" borderId="92" xfId="174" applyNumberFormat="1" applyFont="1" applyFill="1" applyBorder="1" applyAlignment="1" applyProtection="1">
      <alignment horizontal="right" vertical="center"/>
      <protection/>
    </xf>
    <xf numFmtId="173" fontId="0" fillId="61" borderId="66" xfId="224" applyNumberFormat="1" applyFont="1" applyFill="1" applyBorder="1" applyAlignment="1" applyProtection="1">
      <alignment vertical="center"/>
      <protection/>
    </xf>
    <xf numFmtId="3" fontId="4" fillId="56" borderId="22" xfId="250" applyNumberFormat="1" applyFont="1" applyFill="1" applyBorder="1" applyAlignment="1" applyProtection="1">
      <alignment horizontal="right" vertical="center"/>
      <protection/>
    </xf>
    <xf numFmtId="10" fontId="4" fillId="56" borderId="47" xfId="174" applyNumberFormat="1" applyFont="1" applyFill="1" applyBorder="1" applyAlignment="1" applyProtection="1">
      <alignment horizontal="right" vertical="center"/>
      <protection/>
    </xf>
    <xf numFmtId="173" fontId="5" fillId="56" borderId="70" xfId="250" applyNumberFormat="1" applyFont="1" applyFill="1" applyBorder="1" applyAlignment="1" applyProtection="1">
      <alignment horizontal="right" vertical="center"/>
      <protection/>
    </xf>
    <xf numFmtId="10" fontId="5" fillId="56" borderId="60" xfId="179" applyNumberFormat="1" applyFont="1" applyFill="1" applyBorder="1" applyAlignment="1" applyProtection="1">
      <alignment horizontal="right" vertical="center"/>
      <protection/>
    </xf>
    <xf numFmtId="173" fontId="5" fillId="56" borderId="94" xfId="250" applyNumberFormat="1" applyFont="1" applyFill="1" applyBorder="1" applyAlignment="1" applyProtection="1">
      <alignment horizontal="right" vertical="center"/>
      <protection/>
    </xf>
    <xf numFmtId="173" fontId="5" fillId="56" borderId="95" xfId="224" applyNumberFormat="1" applyFont="1" applyFill="1" applyBorder="1" applyAlignment="1" applyProtection="1">
      <alignment vertical="center"/>
      <protection/>
    </xf>
    <xf numFmtId="0" fontId="0" fillId="56" borderId="95" xfId="224" applyFont="1" applyFill="1" applyBorder="1" applyAlignment="1" applyProtection="1">
      <alignment vertical="center"/>
      <protection/>
    </xf>
    <xf numFmtId="173" fontId="0" fillId="56" borderId="95" xfId="224" applyNumberFormat="1" applyFont="1" applyFill="1" applyBorder="1" applyAlignment="1" applyProtection="1">
      <alignment vertical="center"/>
      <protection/>
    </xf>
    <xf numFmtId="3" fontId="4" fillId="56" borderId="95" xfId="250" applyNumberFormat="1" applyFont="1" applyFill="1" applyBorder="1" applyAlignment="1" applyProtection="1">
      <alignment horizontal="right" vertical="center"/>
      <protection/>
    </xf>
    <xf numFmtId="0" fontId="0" fillId="56" borderId="95" xfId="224" applyFont="1" applyFill="1" applyBorder="1" applyAlignment="1" applyProtection="1">
      <alignment horizontal="right" vertical="center"/>
      <protection/>
    </xf>
    <xf numFmtId="173" fontId="0" fillId="61" borderId="95" xfId="224" applyNumberFormat="1" applyFont="1" applyFill="1" applyBorder="1" applyAlignment="1" applyProtection="1">
      <alignment vertical="center"/>
      <protection/>
    </xf>
    <xf numFmtId="3" fontId="4" fillId="56" borderId="96" xfId="250" applyNumberFormat="1" applyFont="1" applyFill="1" applyBorder="1" applyAlignment="1" applyProtection="1">
      <alignment horizontal="right" vertical="center"/>
      <protection/>
    </xf>
    <xf numFmtId="173" fontId="5" fillId="56" borderId="28" xfId="250" applyNumberFormat="1" applyFont="1" applyFill="1" applyBorder="1" applyAlignment="1" applyProtection="1">
      <alignment horizontal="right" vertical="center"/>
      <protection/>
    </xf>
    <xf numFmtId="0" fontId="127" fillId="56" borderId="0" xfId="224" applyFont="1" applyFill="1" applyProtection="1">
      <alignment/>
      <protection/>
    </xf>
    <xf numFmtId="0" fontId="0" fillId="61" borderId="49" xfId="227" applyFont="1" applyFill="1" applyBorder="1" applyProtection="1">
      <alignment/>
      <protection/>
    </xf>
    <xf numFmtId="0" fontId="0" fillId="61" borderId="72" xfId="227" applyFont="1" applyFill="1" applyBorder="1" applyProtection="1">
      <alignment/>
      <protection/>
    </xf>
    <xf numFmtId="0" fontId="0" fillId="61" borderId="51" xfId="227" applyFont="1" applyFill="1" applyBorder="1" applyProtection="1">
      <alignment/>
      <protection/>
    </xf>
    <xf numFmtId="173" fontId="4" fillId="55" borderId="23" xfId="250" applyNumberFormat="1" applyFont="1" applyFill="1" applyBorder="1" applyAlignment="1" applyProtection="1">
      <alignment horizontal="right" vertical="top"/>
      <protection/>
    </xf>
    <xf numFmtId="173" fontId="0" fillId="61" borderId="53" xfId="227" applyNumberFormat="1" applyFont="1" applyFill="1" applyBorder="1" applyAlignment="1" applyProtection="1">
      <alignment vertical="top"/>
      <protection/>
    </xf>
    <xf numFmtId="0" fontId="0" fillId="61" borderId="26" xfId="227" applyFont="1" applyFill="1" applyBorder="1" applyProtection="1">
      <alignment/>
      <protection/>
    </xf>
    <xf numFmtId="0" fontId="0" fillId="61" borderId="23" xfId="227" applyFont="1" applyFill="1" applyBorder="1" applyProtection="1">
      <alignment/>
      <protection/>
    </xf>
    <xf numFmtId="0" fontId="0" fillId="61" borderId="53" xfId="227" applyFont="1" applyFill="1" applyBorder="1" applyProtection="1">
      <alignment/>
      <protection/>
    </xf>
    <xf numFmtId="0" fontId="0" fillId="61" borderId="71" xfId="227" applyFont="1" applyFill="1" applyBorder="1" applyProtection="1">
      <alignment/>
      <protection/>
    </xf>
    <xf numFmtId="0" fontId="0" fillId="61" borderId="44" xfId="227" applyFont="1" applyFill="1" applyBorder="1" applyProtection="1">
      <alignment/>
      <protection/>
    </xf>
    <xf numFmtId="0" fontId="0" fillId="61" borderId="75" xfId="227" applyFont="1" applyFill="1" applyBorder="1" applyProtection="1">
      <alignment/>
      <protection/>
    </xf>
    <xf numFmtId="0" fontId="0" fillId="61" borderId="73" xfId="227" applyFont="1" applyFill="1" applyBorder="1" applyProtection="1">
      <alignment/>
      <protection/>
    </xf>
    <xf numFmtId="0" fontId="0" fillId="61" borderId="25" xfId="227" applyFont="1" applyFill="1" applyBorder="1" applyProtection="1">
      <alignment/>
      <protection/>
    </xf>
    <xf numFmtId="0" fontId="0" fillId="61" borderId="77" xfId="227" applyFont="1" applyFill="1" applyBorder="1" applyProtection="1">
      <alignment/>
      <protection/>
    </xf>
    <xf numFmtId="0" fontId="0" fillId="61" borderId="61" xfId="227" applyFont="1" applyFill="1" applyBorder="1" applyProtection="1">
      <alignment/>
      <protection/>
    </xf>
    <xf numFmtId="0" fontId="0" fillId="61" borderId="78" xfId="227" applyFont="1" applyFill="1" applyBorder="1" applyProtection="1">
      <alignment/>
      <protection/>
    </xf>
    <xf numFmtId="0" fontId="0" fillId="61" borderId="62" xfId="227" applyFont="1" applyFill="1" applyBorder="1" applyProtection="1">
      <alignment/>
      <protection/>
    </xf>
    <xf numFmtId="173" fontId="5" fillId="61" borderId="38" xfId="227" applyNumberFormat="1" applyFont="1" applyFill="1" applyBorder="1" applyProtection="1">
      <alignment/>
      <protection/>
    </xf>
    <xf numFmtId="0" fontId="103" fillId="56" borderId="0" xfId="97" applyFill="1" applyBorder="1" applyAlignment="1" applyProtection="1">
      <alignment vertical="center" wrapText="1"/>
      <protection/>
    </xf>
    <xf numFmtId="0" fontId="132" fillId="56" borderId="0" xfId="0" applyFont="1" applyFill="1" applyBorder="1" applyAlignment="1" applyProtection="1">
      <alignment/>
      <protection/>
    </xf>
    <xf numFmtId="0" fontId="131" fillId="0" borderId="0" xfId="227" applyFont="1" applyFill="1" applyProtection="1">
      <alignment/>
      <protection/>
    </xf>
    <xf numFmtId="0" fontId="127" fillId="0" borderId="0" xfId="227" applyFont="1" applyProtection="1">
      <alignment/>
      <protection/>
    </xf>
    <xf numFmtId="0" fontId="133" fillId="0" borderId="0" xfId="227" applyFont="1" applyFill="1" applyProtection="1">
      <alignment/>
      <protection/>
    </xf>
    <xf numFmtId="0" fontId="0" fillId="56" borderId="0" xfId="224" applyFont="1" applyFill="1" applyAlignment="1" applyProtection="1">
      <alignment/>
      <protection/>
    </xf>
    <xf numFmtId="0" fontId="0" fillId="56" borderId="0" xfId="224" applyFont="1" applyFill="1" applyAlignment="1" applyProtection="1">
      <alignment/>
      <protection/>
    </xf>
    <xf numFmtId="0" fontId="134" fillId="56" borderId="0" xfId="224" applyFont="1" applyFill="1" applyProtection="1">
      <alignment/>
      <protection/>
    </xf>
    <xf numFmtId="0" fontId="135" fillId="0" borderId="0" xfId="56" applyFont="1" applyAlignment="1" applyProtection="1">
      <alignment/>
      <protection/>
    </xf>
    <xf numFmtId="0" fontId="136" fillId="56" borderId="0" xfId="224" applyFont="1" applyFill="1" applyAlignment="1" applyProtection="1">
      <alignment/>
      <protection/>
    </xf>
    <xf numFmtId="0" fontId="136" fillId="56" borderId="0" xfId="224" applyFont="1" applyFill="1" applyProtection="1">
      <alignment/>
      <protection/>
    </xf>
    <xf numFmtId="0" fontId="135" fillId="56" borderId="0" xfId="56" applyFont="1" applyFill="1" applyAlignment="1" applyProtection="1">
      <alignment/>
      <protection/>
    </xf>
    <xf numFmtId="0" fontId="137" fillId="0" borderId="0" xfId="0" applyFont="1" applyFill="1" applyAlignment="1" applyProtection="1">
      <alignment/>
      <protection/>
    </xf>
    <xf numFmtId="0" fontId="136" fillId="0" borderId="0" xfId="224" applyFont="1" applyFill="1" applyProtection="1">
      <alignment/>
      <protection/>
    </xf>
    <xf numFmtId="0" fontId="138" fillId="56" borderId="0" xfId="224" applyFont="1" applyFill="1" applyAlignment="1" applyProtection="1">
      <alignment/>
      <protection/>
    </xf>
    <xf numFmtId="0" fontId="135" fillId="58" borderId="18" xfId="56" applyFont="1" applyFill="1" applyBorder="1" applyAlignment="1" applyProtection="1">
      <alignment horizontal="center" vertical="center"/>
      <protection/>
    </xf>
    <xf numFmtId="0" fontId="136" fillId="56" borderId="18" xfId="0" applyFont="1" applyFill="1" applyBorder="1" applyAlignment="1" applyProtection="1">
      <alignment vertical="top" wrapText="1"/>
      <protection/>
    </xf>
    <xf numFmtId="173" fontId="136" fillId="60" borderId="18" xfId="250" applyNumberFormat="1" applyFont="1" applyFill="1" applyBorder="1" applyAlignment="1" applyProtection="1">
      <alignment vertical="top"/>
      <protection/>
    </xf>
    <xf numFmtId="0" fontId="139" fillId="56" borderId="18" xfId="250" applyNumberFormat="1" applyFont="1" applyFill="1" applyBorder="1" applyAlignment="1" applyProtection="1">
      <alignment horizontal="center" vertical="top"/>
      <protection/>
    </xf>
    <xf numFmtId="3" fontId="139" fillId="60" borderId="18" xfId="250" applyNumberFormat="1" applyFont="1" applyFill="1" applyBorder="1" applyAlignment="1" applyProtection="1">
      <alignment vertical="top"/>
      <protection/>
    </xf>
    <xf numFmtId="0" fontId="139" fillId="56" borderId="18" xfId="0" applyFont="1" applyFill="1" applyBorder="1" applyAlignment="1" applyProtection="1">
      <alignment horizontal="left" vertical="top" wrapText="1" indent="2"/>
      <protection/>
    </xf>
    <xf numFmtId="0" fontId="135" fillId="58" borderId="0" xfId="56" applyFont="1" applyFill="1" applyAlignment="1" applyProtection="1">
      <alignment horizontal="center" vertical="center"/>
      <protection/>
    </xf>
    <xf numFmtId="173" fontId="136" fillId="60" borderId="18" xfId="250" applyNumberFormat="1" applyFont="1" applyFill="1" applyBorder="1" applyAlignment="1" applyProtection="1">
      <alignment horizontal="right" vertical="top"/>
      <protection/>
    </xf>
    <xf numFmtId="0" fontId="136" fillId="56" borderId="0" xfId="0" applyFont="1" applyFill="1" applyAlignment="1" applyProtection="1">
      <alignment/>
      <protection/>
    </xf>
    <xf numFmtId="0" fontId="139" fillId="0" borderId="18" xfId="0" applyFont="1" applyFill="1" applyBorder="1" applyAlignment="1" applyProtection="1">
      <alignment horizontal="left" vertical="top" wrapText="1" indent="2"/>
      <protection/>
    </xf>
    <xf numFmtId="0" fontId="136" fillId="60" borderId="18" xfId="0" applyFont="1" applyFill="1" applyBorder="1" applyAlignment="1" applyProtection="1">
      <alignment vertical="top"/>
      <protection/>
    </xf>
    <xf numFmtId="10" fontId="139" fillId="62" borderId="18" xfId="174" applyNumberFormat="1" applyFont="1" applyFill="1" applyBorder="1" applyAlignment="1" applyProtection="1">
      <alignment horizontal="right"/>
      <protection/>
    </xf>
    <xf numFmtId="0" fontId="135" fillId="0" borderId="18" xfId="56" applyFont="1" applyBorder="1" applyAlignment="1" applyProtection="1">
      <alignment horizontal="center" vertical="center"/>
      <protection/>
    </xf>
    <xf numFmtId="173" fontId="136" fillId="56" borderId="18" xfId="250" applyNumberFormat="1" applyFont="1" applyFill="1" applyBorder="1" applyAlignment="1" applyProtection="1">
      <alignment vertical="top"/>
      <protection/>
    </xf>
    <xf numFmtId="0" fontId="140" fillId="56" borderId="18" xfId="0" applyFont="1" applyFill="1" applyBorder="1" applyAlignment="1" applyProtection="1">
      <alignment vertical="top" wrapText="1"/>
      <protection/>
    </xf>
    <xf numFmtId="0" fontId="136" fillId="56" borderId="18" xfId="0" applyFont="1" applyFill="1" applyBorder="1" applyAlignment="1" applyProtection="1">
      <alignment horizontal="center" vertical="top" wrapText="1"/>
      <protection/>
    </xf>
    <xf numFmtId="0" fontId="139" fillId="60" borderId="18" xfId="0" applyFont="1" applyFill="1" applyBorder="1" applyAlignment="1" applyProtection="1">
      <alignment horizontal="center" vertical="top" wrapText="1"/>
      <protection/>
    </xf>
    <xf numFmtId="173" fontId="140" fillId="56" borderId="18" xfId="250" applyNumberFormat="1" applyFont="1" applyFill="1" applyBorder="1" applyAlignment="1" applyProtection="1">
      <alignment vertical="top"/>
      <protection/>
    </xf>
    <xf numFmtId="0" fontId="140" fillId="60" borderId="18" xfId="0" applyFont="1" applyFill="1" applyBorder="1" applyAlignment="1" applyProtection="1">
      <alignment horizontal="center" vertical="top"/>
      <protection/>
    </xf>
    <xf numFmtId="173" fontId="140" fillId="56" borderId="18" xfId="250" applyNumberFormat="1" applyFont="1" applyFill="1" applyBorder="1" applyAlignment="1" applyProtection="1">
      <alignment horizontal="right" vertical="top"/>
      <protection/>
    </xf>
    <xf numFmtId="173" fontId="140" fillId="56" borderId="18" xfId="0" applyNumberFormat="1" applyFont="1" applyFill="1" applyBorder="1" applyAlignment="1" applyProtection="1" quotePrefix="1">
      <alignment vertical="top"/>
      <protection/>
    </xf>
    <xf numFmtId="0" fontId="141" fillId="56" borderId="0" xfId="239" applyFont="1" applyFill="1" applyProtection="1">
      <alignment/>
      <protection/>
    </xf>
    <xf numFmtId="0" fontId="142" fillId="56" borderId="0" xfId="239" applyFont="1" applyFill="1" applyProtection="1">
      <alignment/>
      <protection/>
    </xf>
    <xf numFmtId="0" fontId="143" fillId="56" borderId="0" xfId="81" applyFont="1" applyFill="1" applyAlignment="1" applyProtection="1">
      <alignment horizontal="center"/>
      <protection/>
    </xf>
    <xf numFmtId="0" fontId="136" fillId="56" borderId="0" xfId="81" applyFont="1" applyFill="1" applyProtection="1">
      <alignment/>
      <protection/>
    </xf>
    <xf numFmtId="0" fontId="140" fillId="56" borderId="45" xfId="81" applyFont="1" applyFill="1" applyBorder="1" applyAlignment="1" applyProtection="1">
      <alignment horizontal="center"/>
      <protection/>
    </xf>
    <xf numFmtId="0" fontId="140" fillId="56" borderId="28" xfId="81" applyFont="1" applyFill="1" applyBorder="1" applyAlignment="1" applyProtection="1">
      <alignment horizontal="center"/>
      <protection/>
    </xf>
    <xf numFmtId="4" fontId="136" fillId="65" borderId="18" xfId="250" applyNumberFormat="1" applyFont="1" applyFill="1" applyBorder="1" applyAlignment="1" applyProtection="1">
      <alignment/>
      <protection/>
    </xf>
    <xf numFmtId="4" fontId="136" fillId="62" borderId="18" xfId="250" applyNumberFormat="1" applyFont="1" applyFill="1" applyBorder="1" applyAlignment="1" applyProtection="1">
      <alignment/>
      <protection/>
    </xf>
    <xf numFmtId="0" fontId="139" fillId="56" borderId="0" xfId="81" applyFont="1" applyFill="1" applyProtection="1" quotePrefix="1">
      <alignment/>
      <protection/>
    </xf>
    <xf numFmtId="4" fontId="140" fillId="56" borderId="0" xfId="81" applyNumberFormat="1" applyFont="1" applyFill="1" applyBorder="1" applyProtection="1">
      <alignment/>
      <protection/>
    </xf>
    <xf numFmtId="0" fontId="139" fillId="56" borderId="0" xfId="81" applyFont="1" applyFill="1" applyProtection="1">
      <alignment/>
      <protection/>
    </xf>
    <xf numFmtId="0" fontId="144" fillId="56" borderId="0" xfId="81" applyFont="1" applyFill="1" applyProtection="1">
      <alignment/>
      <protection/>
    </xf>
    <xf numFmtId="0" fontId="145" fillId="0" borderId="0" xfId="97" applyFont="1" applyFill="1" applyBorder="1" applyAlignment="1" applyProtection="1">
      <alignment vertical="center" wrapText="1"/>
      <protection/>
    </xf>
    <xf numFmtId="0" fontId="146" fillId="56" borderId="0" xfId="81" applyFont="1" applyFill="1" applyBorder="1" applyAlignment="1" applyProtection="1">
      <alignment horizontal="center"/>
      <protection/>
    </xf>
    <xf numFmtId="4" fontId="146" fillId="56" borderId="41" xfId="81" applyNumberFormat="1" applyFont="1" applyFill="1" applyBorder="1" applyProtection="1">
      <alignment/>
      <protection/>
    </xf>
    <xf numFmtId="4" fontId="147" fillId="56" borderId="0" xfId="81" applyNumberFormat="1" applyFont="1" applyFill="1" applyBorder="1" applyProtection="1">
      <alignment/>
      <protection/>
    </xf>
    <xf numFmtId="4" fontId="148" fillId="56" borderId="0" xfId="81" applyNumberFormat="1" applyFont="1" applyFill="1" applyBorder="1" applyProtection="1">
      <alignment/>
      <protection/>
    </xf>
    <xf numFmtId="0" fontId="147" fillId="56" borderId="0" xfId="81" applyFont="1" applyFill="1" applyProtection="1">
      <alignment/>
      <protection/>
    </xf>
    <xf numFmtId="0" fontId="136" fillId="56" borderId="44" xfId="81" applyFont="1" applyFill="1" applyBorder="1" applyAlignment="1" applyProtection="1">
      <alignment horizontal="center"/>
      <protection/>
    </xf>
    <xf numFmtId="0" fontId="136" fillId="56" borderId="18" xfId="81" applyFont="1" applyFill="1" applyBorder="1" applyAlignment="1" applyProtection="1">
      <alignment horizontal="center"/>
      <protection/>
    </xf>
    <xf numFmtId="0" fontId="136" fillId="56" borderId="25" xfId="81" applyFont="1" applyFill="1" applyBorder="1" applyAlignment="1" applyProtection="1" quotePrefix="1">
      <alignment horizontal="center"/>
      <protection/>
    </xf>
    <xf numFmtId="1" fontId="136" fillId="0" borderId="40" xfId="81" applyNumberFormat="1" applyFont="1" applyBorder="1" applyAlignment="1" applyProtection="1">
      <alignment horizontal="center"/>
      <protection/>
    </xf>
    <xf numFmtId="4" fontId="136" fillId="56" borderId="28" xfId="250" applyNumberFormat="1" applyFont="1" applyFill="1" applyBorder="1" applyAlignment="1" applyProtection="1">
      <alignment/>
      <protection/>
    </xf>
    <xf numFmtId="4" fontId="136" fillId="56" borderId="43" xfId="81" applyNumberFormat="1" applyFont="1" applyFill="1" applyBorder="1" applyProtection="1">
      <alignment/>
      <protection/>
    </xf>
    <xf numFmtId="4" fontId="136" fillId="56" borderId="46" xfId="81" applyNumberFormat="1" applyFont="1" applyFill="1" applyBorder="1" applyProtection="1">
      <alignment/>
      <protection/>
    </xf>
    <xf numFmtId="4" fontId="136" fillId="56" borderId="0" xfId="81" applyNumberFormat="1" applyFont="1" applyFill="1" applyProtection="1">
      <alignment/>
      <protection/>
    </xf>
    <xf numFmtId="4" fontId="136" fillId="56" borderId="18" xfId="81" applyNumberFormat="1" applyFont="1" applyFill="1" applyBorder="1" applyProtection="1">
      <alignment/>
      <protection/>
    </xf>
    <xf numFmtId="1" fontId="136" fillId="0" borderId="18" xfId="81" applyNumberFormat="1" applyFont="1" applyBorder="1" applyAlignment="1" applyProtection="1">
      <alignment horizontal="center"/>
      <protection/>
    </xf>
    <xf numFmtId="4" fontId="136" fillId="56" borderId="42" xfId="250" applyNumberFormat="1" applyFont="1" applyFill="1" applyBorder="1" applyAlignment="1" applyProtection="1">
      <alignment/>
      <protection/>
    </xf>
    <xf numFmtId="4" fontId="136" fillId="56" borderId="0" xfId="81" applyNumberFormat="1" applyFont="1" applyFill="1" applyBorder="1" applyProtection="1">
      <alignment/>
      <protection/>
    </xf>
    <xf numFmtId="4" fontId="136" fillId="56" borderId="47" xfId="81" applyNumberFormat="1" applyFont="1" applyFill="1" applyBorder="1" applyProtection="1">
      <alignment/>
      <protection/>
    </xf>
    <xf numFmtId="4" fontId="136" fillId="60" borderId="28" xfId="250" applyNumberFormat="1" applyFont="1" applyFill="1" applyBorder="1" applyAlignment="1" applyProtection="1">
      <alignment/>
      <protection/>
    </xf>
    <xf numFmtId="4" fontId="136" fillId="60" borderId="42" xfId="250" applyNumberFormat="1" applyFont="1" applyFill="1" applyBorder="1" applyAlignment="1" applyProtection="1">
      <alignment/>
      <protection/>
    </xf>
    <xf numFmtId="0" fontId="146" fillId="0" borderId="39" xfId="81" applyFont="1" applyBorder="1" applyAlignment="1" applyProtection="1">
      <alignment horizontal="center"/>
      <protection/>
    </xf>
    <xf numFmtId="4" fontId="146" fillId="56" borderId="48" xfId="81" applyNumberFormat="1" applyFont="1" applyFill="1" applyBorder="1" applyProtection="1">
      <alignment/>
      <protection/>
    </xf>
    <xf numFmtId="4" fontId="146" fillId="56" borderId="25" xfId="81" applyNumberFormat="1" applyFont="1" applyFill="1" applyBorder="1" applyProtection="1">
      <alignment/>
      <protection/>
    </xf>
    <xf numFmtId="4" fontId="147" fillId="56" borderId="0" xfId="81" applyNumberFormat="1" applyFont="1" applyFill="1" applyProtection="1">
      <alignment/>
      <protection/>
    </xf>
    <xf numFmtId="4" fontId="148" fillId="56" borderId="18" xfId="81" applyNumberFormat="1" applyFont="1" applyFill="1" applyBorder="1" applyProtection="1">
      <alignment/>
      <protection/>
    </xf>
    <xf numFmtId="4" fontId="139" fillId="56" borderId="0" xfId="81" applyNumberFormat="1" applyFont="1" applyFill="1" applyAlignment="1" applyProtection="1">
      <alignment horizontal="left"/>
      <protection/>
    </xf>
    <xf numFmtId="4" fontId="139" fillId="56" borderId="0" xfId="81" applyNumberFormat="1" applyFont="1" applyFill="1" applyAlignment="1" applyProtection="1">
      <alignment horizontal="right"/>
      <protection/>
    </xf>
    <xf numFmtId="0" fontId="136" fillId="0" borderId="39" xfId="81" applyFont="1" applyBorder="1" applyAlignment="1" applyProtection="1">
      <alignment horizontal="center"/>
      <protection/>
    </xf>
    <xf numFmtId="4" fontId="140" fillId="56" borderId="18" xfId="81" applyNumberFormat="1" applyFont="1" applyFill="1" applyBorder="1" applyProtection="1">
      <alignment/>
      <protection/>
    </xf>
    <xf numFmtId="4" fontId="136" fillId="55" borderId="18" xfId="250" applyNumberFormat="1" applyFont="1" applyFill="1" applyBorder="1" applyAlignment="1" applyProtection="1">
      <alignment/>
      <protection/>
    </xf>
    <xf numFmtId="4" fontId="136" fillId="63" borderId="18" xfId="250" applyNumberFormat="1" applyFont="1" applyFill="1" applyBorder="1" applyAlignment="1" applyProtection="1">
      <alignment/>
      <protection/>
    </xf>
    <xf numFmtId="4" fontId="148" fillId="0" borderId="18" xfId="81" applyNumberFormat="1" applyFont="1" applyBorder="1" applyProtection="1">
      <alignment/>
      <protection/>
    </xf>
    <xf numFmtId="0" fontId="136" fillId="0" borderId="0" xfId="81" applyFont="1" applyProtection="1">
      <alignment/>
      <protection/>
    </xf>
    <xf numFmtId="4" fontId="136" fillId="56" borderId="18" xfId="250" applyNumberFormat="1" applyFont="1" applyFill="1" applyBorder="1" applyAlignment="1" applyProtection="1">
      <alignment/>
      <protection/>
    </xf>
    <xf numFmtId="4" fontId="136" fillId="60" borderId="18" xfId="250" applyNumberFormat="1" applyFont="1" applyFill="1" applyBorder="1" applyAlignment="1" applyProtection="1">
      <alignment/>
      <protection/>
    </xf>
    <xf numFmtId="0" fontId="145" fillId="56" borderId="0" xfId="97" applyFont="1" applyFill="1" applyBorder="1" applyAlignment="1" applyProtection="1">
      <alignment/>
      <protection/>
    </xf>
    <xf numFmtId="0" fontId="139" fillId="56" borderId="0" xfId="0" applyFont="1" applyFill="1" applyAlignment="1" applyProtection="1">
      <alignment/>
      <protection/>
    </xf>
    <xf numFmtId="0" fontId="149" fillId="56" borderId="0" xfId="0" applyFont="1" applyFill="1" applyAlignment="1" applyProtection="1">
      <alignment/>
      <protection/>
    </xf>
    <xf numFmtId="0" fontId="138" fillId="56" borderId="0" xfId="0" applyFont="1" applyFill="1" applyAlignment="1" applyProtection="1">
      <alignment/>
      <protection/>
    </xf>
    <xf numFmtId="0" fontId="136" fillId="56" borderId="18" xfId="0" applyFont="1" applyFill="1" applyBorder="1" applyAlignment="1" applyProtection="1">
      <alignment vertical="top"/>
      <protection/>
    </xf>
    <xf numFmtId="0" fontId="140" fillId="56" borderId="18" xfId="0" applyFont="1" applyFill="1" applyBorder="1" applyAlignment="1" applyProtection="1">
      <alignment horizontal="left" vertical="top" wrapText="1"/>
      <protection/>
    </xf>
    <xf numFmtId="0" fontId="140" fillId="56" borderId="43" xfId="0" applyFont="1" applyFill="1" applyBorder="1" applyAlignment="1" applyProtection="1">
      <alignment horizontal="left" vertical="top"/>
      <protection/>
    </xf>
    <xf numFmtId="0" fontId="136" fillId="56" borderId="43" xfId="0" applyFont="1" applyFill="1" applyBorder="1" applyAlignment="1" applyProtection="1">
      <alignment vertical="top"/>
      <protection/>
    </xf>
    <xf numFmtId="0" fontId="140" fillId="56" borderId="43" xfId="0" applyFont="1" applyFill="1" applyBorder="1" applyAlignment="1" applyProtection="1">
      <alignment horizontal="center" vertical="top" wrapText="1"/>
      <protection/>
    </xf>
    <xf numFmtId="0" fontId="140" fillId="56" borderId="0" xfId="0" applyFont="1" applyFill="1" applyBorder="1" applyAlignment="1" applyProtection="1">
      <alignment horizontal="center" vertical="top" wrapText="1"/>
      <protection/>
    </xf>
    <xf numFmtId="0" fontId="136" fillId="56" borderId="0" xfId="0" applyFont="1" applyFill="1" applyBorder="1" applyAlignment="1" applyProtection="1">
      <alignment vertical="top"/>
      <protection/>
    </xf>
    <xf numFmtId="173" fontId="136" fillId="55" borderId="18" xfId="250" applyNumberFormat="1" applyFont="1" applyFill="1" applyBorder="1" applyAlignment="1" applyProtection="1">
      <alignment vertical="top"/>
      <protection locked="0"/>
    </xf>
    <xf numFmtId="173" fontId="136" fillId="55" borderId="18" xfId="250" applyNumberFormat="1" applyFont="1" applyFill="1" applyBorder="1" applyAlignment="1" applyProtection="1">
      <alignment vertical="top"/>
      <protection/>
    </xf>
    <xf numFmtId="0" fontId="150" fillId="56" borderId="18" xfId="0" applyFont="1" applyFill="1" applyBorder="1" applyAlignment="1" applyProtection="1">
      <alignment/>
      <protection/>
    </xf>
    <xf numFmtId="173" fontId="150" fillId="56" borderId="18" xfId="0" applyNumberFormat="1" applyFont="1" applyFill="1" applyBorder="1" applyAlignment="1" applyProtection="1">
      <alignment/>
      <protection/>
    </xf>
    <xf numFmtId="0" fontId="136" fillId="56" borderId="0" xfId="0" applyFont="1" applyFill="1" applyAlignment="1" applyProtection="1">
      <alignment vertical="top"/>
      <protection/>
    </xf>
    <xf numFmtId="0" fontId="150" fillId="56" borderId="18" xfId="0" applyFont="1" applyFill="1" applyBorder="1" applyAlignment="1" applyProtection="1">
      <alignment vertical="top"/>
      <protection/>
    </xf>
    <xf numFmtId="173" fontId="150" fillId="56" borderId="18" xfId="0" applyNumberFormat="1" applyFont="1" applyFill="1" applyBorder="1" applyAlignment="1" applyProtection="1">
      <alignment vertical="top"/>
      <protection/>
    </xf>
    <xf numFmtId="173" fontId="149" fillId="63" borderId="22" xfId="250" applyNumberFormat="1" applyFont="1" applyFill="1" applyBorder="1" applyAlignment="1" applyProtection="1">
      <alignment horizontal="right" vertical="top"/>
      <protection locked="0"/>
    </xf>
    <xf numFmtId="173" fontId="149" fillId="63" borderId="23" xfId="250" applyNumberFormat="1" applyFont="1" applyFill="1" applyBorder="1" applyAlignment="1" applyProtection="1">
      <alignment horizontal="right" vertical="top"/>
      <protection locked="0"/>
    </xf>
    <xf numFmtId="173" fontId="138" fillId="58" borderId="53" xfId="227" applyNumberFormat="1" applyFont="1" applyFill="1" applyBorder="1" applyAlignment="1" applyProtection="1">
      <alignment vertical="top"/>
      <protection/>
    </xf>
    <xf numFmtId="173" fontId="149" fillId="63" borderId="23" xfId="250" applyNumberFormat="1" applyFont="1" applyFill="1" applyBorder="1" applyAlignment="1" applyProtection="1">
      <alignment horizontal="right" vertical="top"/>
      <protection/>
    </xf>
    <xf numFmtId="0" fontId="138" fillId="0" borderId="0" xfId="227" applyFont="1" applyProtection="1">
      <alignment/>
      <protection/>
    </xf>
    <xf numFmtId="0" fontId="0" fillId="56" borderId="0" xfId="224" applyFont="1" applyFill="1" applyAlignment="1" applyProtection="1">
      <alignment/>
      <protection/>
    </xf>
    <xf numFmtId="0" fontId="73" fillId="0" borderId="0" xfId="224" applyFont="1" applyFill="1" applyProtection="1">
      <alignment/>
      <protection/>
    </xf>
    <xf numFmtId="3" fontId="139" fillId="56" borderId="18" xfId="250" applyNumberFormat="1" applyFont="1" applyFill="1" applyBorder="1" applyAlignment="1" applyProtection="1">
      <alignment vertical="top"/>
      <protection/>
    </xf>
    <xf numFmtId="0" fontId="135" fillId="0" borderId="0" xfId="56" applyFont="1" applyAlignment="1" applyProtection="1">
      <alignment horizontal="center" vertical="center"/>
      <protection/>
    </xf>
    <xf numFmtId="173" fontId="136" fillId="56" borderId="18" xfId="250" applyNumberFormat="1" applyFont="1" applyFill="1" applyBorder="1" applyAlignment="1" applyProtection="1">
      <alignment horizontal="right" vertical="top"/>
      <protection/>
    </xf>
    <xf numFmtId="10" fontId="139" fillId="60" borderId="18" xfId="174" applyNumberFormat="1" applyFont="1" applyFill="1" applyBorder="1" applyAlignment="1" applyProtection="1">
      <alignment horizontal="right"/>
      <protection/>
    </xf>
    <xf numFmtId="10" fontId="139" fillId="57" borderId="18" xfId="174" applyNumberFormat="1" applyFont="1" applyFill="1" applyBorder="1" applyAlignment="1" applyProtection="1">
      <alignment horizontal="right"/>
      <protection/>
    </xf>
    <xf numFmtId="0" fontId="5" fillId="56" borderId="48" xfId="15" applyFont="1" applyFill="1" applyBorder="1" applyAlignment="1" applyProtection="1">
      <alignment horizontal="left"/>
      <protection/>
    </xf>
    <xf numFmtId="0" fontId="5" fillId="56" borderId="40" xfId="15" applyFont="1" applyFill="1" applyBorder="1" applyAlignment="1" applyProtection="1">
      <alignment horizontal="left"/>
      <protection/>
    </xf>
    <xf numFmtId="0" fontId="5" fillId="56" borderId="39" xfId="15" applyFont="1" applyFill="1" applyBorder="1" applyAlignment="1" applyProtection="1">
      <alignment horizontal="left"/>
      <protection/>
    </xf>
    <xf numFmtId="0" fontId="5" fillId="55" borderId="45" xfId="250" applyNumberFormat="1" applyFont="1" applyFill="1" applyBorder="1" applyAlignment="1" applyProtection="1">
      <alignment horizontal="center"/>
      <protection locked="0"/>
    </xf>
    <xf numFmtId="0" fontId="5" fillId="55" borderId="60" xfId="250" applyNumberFormat="1" applyFont="1" applyFill="1" applyBorder="1" applyAlignment="1" applyProtection="1">
      <alignment horizontal="center"/>
      <protection locked="0"/>
    </xf>
    <xf numFmtId="0" fontId="5" fillId="55" borderId="24" xfId="250" applyNumberFormat="1" applyFont="1" applyFill="1" applyBorder="1" applyAlignment="1" applyProtection="1">
      <alignment horizontal="center"/>
      <protection locked="0"/>
    </xf>
    <xf numFmtId="0" fontId="5" fillId="55" borderId="45" xfId="0" applyFont="1" applyFill="1" applyBorder="1" applyAlignment="1" applyProtection="1">
      <alignment horizontal="center"/>
      <protection locked="0"/>
    </xf>
    <xf numFmtId="0" fontId="5" fillId="55" borderId="60" xfId="0" applyFont="1" applyFill="1" applyBorder="1" applyAlignment="1" applyProtection="1">
      <alignment horizontal="center"/>
      <protection locked="0"/>
    </xf>
    <xf numFmtId="0" fontId="5" fillId="55" borderId="24" xfId="0" applyFont="1" applyFill="1" applyBorder="1" applyAlignment="1" applyProtection="1">
      <alignment horizontal="center"/>
      <protection locked="0"/>
    </xf>
    <xf numFmtId="0" fontId="2" fillId="56" borderId="45" xfId="0" applyFont="1" applyFill="1" applyBorder="1" applyAlignment="1" applyProtection="1">
      <alignment horizontal="center"/>
      <protection/>
    </xf>
    <xf numFmtId="0" fontId="2" fillId="56" borderId="60" xfId="0" applyFont="1" applyFill="1" applyBorder="1" applyAlignment="1" applyProtection="1">
      <alignment horizontal="center"/>
      <protection/>
    </xf>
    <xf numFmtId="0" fontId="2" fillId="56" borderId="24" xfId="0" applyFont="1" applyFill="1" applyBorder="1" applyAlignment="1" applyProtection="1">
      <alignment horizontal="center"/>
      <protection/>
    </xf>
    <xf numFmtId="4" fontId="3" fillId="56" borderId="97" xfId="239" applyNumberFormat="1" applyFont="1" applyFill="1" applyBorder="1" applyAlignment="1" applyProtection="1">
      <alignment horizontal="center" vertical="center"/>
      <protection/>
    </xf>
    <xf numFmtId="4" fontId="3" fillId="56" borderId="98" xfId="239" applyNumberFormat="1" applyFont="1" applyFill="1" applyBorder="1" applyAlignment="1" applyProtection="1">
      <alignment horizontal="center" vertical="center"/>
      <protection/>
    </xf>
    <xf numFmtId="4" fontId="3" fillId="56" borderId="99" xfId="239" applyNumberFormat="1" applyFont="1" applyFill="1" applyBorder="1" applyAlignment="1" applyProtection="1">
      <alignment horizontal="center" vertical="center"/>
      <protection/>
    </xf>
    <xf numFmtId="4" fontId="3" fillId="56" borderId="100" xfId="239" applyNumberFormat="1" applyFont="1" applyFill="1" applyBorder="1" applyAlignment="1" applyProtection="1">
      <alignment horizontal="center" vertical="center"/>
      <protection/>
    </xf>
    <xf numFmtId="4" fontId="3" fillId="56" borderId="41" xfId="239" applyNumberFormat="1" applyFont="1" applyFill="1" applyBorder="1" applyAlignment="1" applyProtection="1">
      <alignment horizontal="center" vertical="center"/>
      <protection/>
    </xf>
    <xf numFmtId="4" fontId="3" fillId="56" borderId="80" xfId="239" applyNumberFormat="1" applyFont="1" applyFill="1" applyBorder="1" applyAlignment="1" applyProtection="1">
      <alignment horizontal="center" vertical="center"/>
      <protection/>
    </xf>
    <xf numFmtId="4" fontId="3" fillId="56" borderId="101" xfId="239" applyNumberFormat="1" applyFont="1" applyFill="1" applyBorder="1" applyAlignment="1" applyProtection="1">
      <alignment horizontal="center" vertical="center"/>
      <protection/>
    </xf>
    <xf numFmtId="4" fontId="3" fillId="56" borderId="79" xfId="239" applyNumberFormat="1" applyFont="1" applyFill="1" applyBorder="1" applyAlignment="1" applyProtection="1">
      <alignment horizontal="center" vertical="center"/>
      <protection/>
    </xf>
    <xf numFmtId="4" fontId="5" fillId="56" borderId="97" xfId="239" applyNumberFormat="1" applyFont="1" applyFill="1" applyBorder="1" applyAlignment="1" applyProtection="1">
      <alignment horizontal="center" vertical="center"/>
      <protection/>
    </xf>
    <xf numFmtId="4" fontId="5" fillId="56" borderId="98" xfId="239" applyNumberFormat="1" applyFont="1" applyFill="1" applyBorder="1" applyAlignment="1" applyProtection="1">
      <alignment horizontal="center" vertical="center"/>
      <protection/>
    </xf>
    <xf numFmtId="4" fontId="5" fillId="56" borderId="99" xfId="239" applyNumberFormat="1" applyFont="1" applyFill="1" applyBorder="1" applyAlignment="1" applyProtection="1">
      <alignment horizontal="center" vertical="center"/>
      <protection/>
    </xf>
    <xf numFmtId="4" fontId="5" fillId="56" borderId="100" xfId="239" applyNumberFormat="1" applyFont="1" applyFill="1" applyBorder="1" applyAlignment="1" applyProtection="1">
      <alignment horizontal="center" vertical="center"/>
      <protection/>
    </xf>
    <xf numFmtId="4" fontId="5" fillId="56" borderId="41" xfId="239" applyNumberFormat="1" applyFont="1" applyFill="1" applyBorder="1" applyAlignment="1" applyProtection="1">
      <alignment horizontal="center" vertical="center"/>
      <protection/>
    </xf>
    <xf numFmtId="4" fontId="5" fillId="56" borderId="80" xfId="239" applyNumberFormat="1" applyFont="1" applyFill="1" applyBorder="1" applyAlignment="1" applyProtection="1">
      <alignment horizontal="center" vertical="center"/>
      <protection/>
    </xf>
    <xf numFmtId="0" fontId="3" fillId="56" borderId="101" xfId="239" applyNumberFormat="1" applyFont="1" applyFill="1" applyBorder="1" applyAlignment="1" applyProtection="1">
      <alignment horizontal="center" vertical="center"/>
      <protection/>
    </xf>
    <xf numFmtId="0" fontId="3" fillId="56" borderId="79" xfId="239" applyNumberFormat="1" applyFont="1" applyFill="1" applyBorder="1" applyAlignment="1" applyProtection="1">
      <alignment horizontal="center" vertical="center"/>
      <protection/>
    </xf>
    <xf numFmtId="4" fontId="5" fillId="56" borderId="102" xfId="239" applyNumberFormat="1" applyFont="1" applyFill="1" applyBorder="1" applyAlignment="1" applyProtection="1">
      <alignment horizontal="center" vertical="center"/>
      <protection/>
    </xf>
    <xf numFmtId="4" fontId="5" fillId="56" borderId="40" xfId="239" applyNumberFormat="1" applyFont="1" applyFill="1" applyBorder="1" applyAlignment="1" applyProtection="1">
      <alignment horizontal="center" vertical="center"/>
      <protection/>
    </xf>
    <xf numFmtId="4" fontId="5" fillId="56" borderId="39" xfId="239" applyNumberFormat="1" applyFont="1" applyFill="1" applyBorder="1" applyAlignment="1" applyProtection="1">
      <alignment horizontal="center" vertical="center"/>
      <protection/>
    </xf>
    <xf numFmtId="4" fontId="5" fillId="56" borderId="103" xfId="239" applyNumberFormat="1" applyFont="1" applyFill="1" applyBorder="1" applyAlignment="1" applyProtection="1">
      <alignment horizontal="center" vertical="center"/>
      <protection/>
    </xf>
    <xf numFmtId="4" fontId="5" fillId="56" borderId="101" xfId="239" applyNumberFormat="1" applyFont="1" applyFill="1" applyBorder="1" applyAlignment="1" applyProtection="1">
      <alignment horizontal="center" vertical="center"/>
      <protection/>
    </xf>
    <xf numFmtId="4" fontId="5" fillId="56" borderId="79" xfId="239" applyNumberFormat="1" applyFont="1" applyFill="1" applyBorder="1" applyAlignment="1" applyProtection="1">
      <alignment horizontal="center" vertical="center"/>
      <protection/>
    </xf>
    <xf numFmtId="0" fontId="5" fillId="56" borderId="45" xfId="0" applyNumberFormat="1" applyFont="1" applyFill="1" applyBorder="1" applyAlignment="1" applyProtection="1">
      <alignment horizontal="center"/>
      <protection/>
    </xf>
    <xf numFmtId="0" fontId="5" fillId="56" borderId="60" xfId="0" applyNumberFormat="1" applyFont="1" applyFill="1" applyBorder="1" applyAlignment="1" applyProtection="1">
      <alignment horizontal="center"/>
      <protection/>
    </xf>
    <xf numFmtId="0" fontId="5" fillId="56" borderId="24" xfId="0" applyNumberFormat="1" applyFont="1" applyFill="1" applyBorder="1" applyAlignment="1" applyProtection="1">
      <alignment horizontal="center"/>
      <protection/>
    </xf>
    <xf numFmtId="0" fontId="5" fillId="56" borderId="45" xfId="0" applyFont="1" applyFill="1" applyBorder="1" applyAlignment="1" applyProtection="1">
      <alignment horizontal="center"/>
      <protection/>
    </xf>
    <xf numFmtId="0" fontId="5" fillId="56" borderId="60" xfId="0" applyFont="1" applyFill="1" applyBorder="1" applyAlignment="1" applyProtection="1">
      <alignment horizontal="center"/>
      <protection/>
    </xf>
    <xf numFmtId="0" fontId="5" fillId="56" borderId="24" xfId="0" applyFont="1" applyFill="1" applyBorder="1" applyAlignment="1" applyProtection="1">
      <alignment horizontal="center"/>
      <protection/>
    </xf>
    <xf numFmtId="0" fontId="2" fillId="56" borderId="45" xfId="0" applyFont="1" applyFill="1" applyBorder="1" applyAlignment="1" applyProtection="1">
      <alignment horizontal="center" vertical="top"/>
      <protection/>
    </xf>
    <xf numFmtId="0" fontId="2" fillId="56" borderId="60" xfId="0" applyFont="1" applyFill="1" applyBorder="1" applyAlignment="1" applyProtection="1">
      <alignment horizontal="center" vertical="top"/>
      <protection/>
    </xf>
    <xf numFmtId="0" fontId="2" fillId="56" borderId="24" xfId="0" applyFont="1" applyFill="1" applyBorder="1" applyAlignment="1" applyProtection="1">
      <alignment horizontal="center" vertical="top"/>
      <protection/>
    </xf>
    <xf numFmtId="4" fontId="3" fillId="0" borderId="18" xfId="239" applyNumberFormat="1" applyFont="1" applyBorder="1" applyAlignment="1" applyProtection="1">
      <alignment horizontal="left" vertical="top" wrapText="1"/>
      <protection/>
    </xf>
    <xf numFmtId="0" fontId="3" fillId="0" borderId="18" xfId="239" applyNumberFormat="1" applyFont="1" applyBorder="1" applyAlignment="1" applyProtection="1">
      <alignment horizontal="center" vertical="top"/>
      <protection/>
    </xf>
    <xf numFmtId="170" fontId="0" fillId="0" borderId="18" xfId="250" applyFont="1" applyBorder="1" applyAlignment="1" applyProtection="1">
      <alignment horizontal="center" vertical="top"/>
      <protection/>
    </xf>
    <xf numFmtId="170" fontId="0" fillId="56" borderId="18" xfId="250" applyFont="1" applyFill="1" applyBorder="1" applyAlignment="1" applyProtection="1">
      <alignment horizontal="center" vertical="top"/>
      <protection/>
    </xf>
    <xf numFmtId="0" fontId="3" fillId="56" borderId="104" xfId="239" applyNumberFormat="1" applyFont="1" applyFill="1" applyBorder="1" applyAlignment="1" applyProtection="1">
      <alignment horizontal="center" vertical="top"/>
      <protection/>
    </xf>
    <xf numFmtId="0" fontId="3" fillId="56" borderId="0" xfId="239" applyNumberFormat="1" applyFont="1" applyFill="1" applyBorder="1" applyAlignment="1" applyProtection="1">
      <alignment horizontal="center" vertical="top"/>
      <protection/>
    </xf>
    <xf numFmtId="0" fontId="0" fillId="56" borderId="44" xfId="0" applyFill="1" applyBorder="1" applyAlignment="1" applyProtection="1">
      <alignment horizontal="center" vertical="top"/>
      <protection/>
    </xf>
    <xf numFmtId="0" fontId="0" fillId="56" borderId="25" xfId="0" applyFill="1" applyBorder="1" applyAlignment="1" applyProtection="1">
      <alignment horizontal="center" vertical="top"/>
      <protection/>
    </xf>
    <xf numFmtId="0" fontId="4" fillId="56" borderId="0" xfId="0" applyFont="1" applyFill="1" applyAlignment="1" applyProtection="1">
      <alignment horizontal="left" vertical="top" wrapText="1"/>
      <protection/>
    </xf>
    <xf numFmtId="170" fontId="0" fillId="56" borderId="44" xfId="250" applyFont="1" applyFill="1" applyBorder="1" applyAlignment="1" applyProtection="1">
      <alignment horizontal="center" vertical="top" wrapText="1"/>
      <protection/>
    </xf>
    <xf numFmtId="170" fontId="0" fillId="56" borderId="23" xfId="250" applyFont="1" applyFill="1" applyBorder="1" applyAlignment="1" applyProtection="1">
      <alignment horizontal="center" vertical="top" wrapText="1"/>
      <protection/>
    </xf>
    <xf numFmtId="170" fontId="0" fillId="56" borderId="25" xfId="250" applyFont="1" applyFill="1" applyBorder="1" applyAlignment="1" applyProtection="1">
      <alignment horizontal="center" vertical="top" wrapText="1"/>
      <protection/>
    </xf>
    <xf numFmtId="0" fontId="14" fillId="0" borderId="45" xfId="81" applyFont="1" applyFill="1" applyBorder="1" applyAlignment="1" applyProtection="1">
      <alignment horizontal="center"/>
      <protection/>
    </xf>
    <xf numFmtId="0" fontId="14" fillId="0" borderId="60" xfId="81" applyFont="1" applyFill="1" applyBorder="1" applyAlignment="1" applyProtection="1">
      <alignment horizontal="center"/>
      <protection/>
    </xf>
    <xf numFmtId="0" fontId="14" fillId="0" borderId="24" xfId="81" applyFont="1" applyFill="1" applyBorder="1" applyAlignment="1" applyProtection="1">
      <alignment horizontal="center"/>
      <protection/>
    </xf>
    <xf numFmtId="0" fontId="23" fillId="56" borderId="45" xfId="81" applyFont="1" applyFill="1" applyBorder="1" applyAlignment="1" applyProtection="1">
      <alignment horizontal="center"/>
      <protection/>
    </xf>
    <xf numFmtId="0" fontId="23" fillId="56" borderId="60" xfId="81" applyFont="1" applyFill="1" applyBorder="1" applyAlignment="1" applyProtection="1">
      <alignment horizontal="center"/>
      <protection/>
    </xf>
    <xf numFmtId="0" fontId="23" fillId="56" borderId="24" xfId="81" applyFont="1" applyFill="1" applyBorder="1" applyAlignment="1" applyProtection="1">
      <alignment horizontal="center"/>
      <protection/>
    </xf>
    <xf numFmtId="0" fontId="14" fillId="56" borderId="45" xfId="81" applyFont="1" applyFill="1" applyBorder="1" applyAlignment="1" applyProtection="1">
      <alignment horizontal="center"/>
      <protection/>
    </xf>
    <xf numFmtId="0" fontId="14" fillId="56" borderId="60" xfId="81" applyFont="1" applyFill="1" applyBorder="1" applyAlignment="1" applyProtection="1">
      <alignment horizontal="center"/>
      <protection/>
    </xf>
    <xf numFmtId="0" fontId="14" fillId="56" borderId="24" xfId="81" applyFont="1" applyFill="1" applyBorder="1" applyAlignment="1" applyProtection="1">
      <alignment horizontal="center"/>
      <protection/>
    </xf>
    <xf numFmtId="0" fontId="26" fillId="56" borderId="0" xfId="81" applyFont="1" applyFill="1" applyAlignment="1" applyProtection="1">
      <alignment horizontal="center"/>
      <protection/>
    </xf>
    <xf numFmtId="0" fontId="14" fillId="0" borderId="45" xfId="81" applyFont="1" applyBorder="1" applyAlignment="1" applyProtection="1">
      <alignment horizontal="center"/>
      <protection/>
    </xf>
    <xf numFmtId="0" fontId="14" fillId="0" borderId="60" xfId="81" applyFont="1" applyBorder="1" applyAlignment="1" applyProtection="1">
      <alignment horizontal="center"/>
      <protection/>
    </xf>
    <xf numFmtId="0" fontId="14" fillId="0" borderId="24" xfId="81" applyFont="1" applyBorder="1" applyAlignment="1" applyProtection="1">
      <alignment horizontal="center"/>
      <protection/>
    </xf>
    <xf numFmtId="0" fontId="2" fillId="56" borderId="45" xfId="239" applyFont="1" applyFill="1" applyBorder="1" applyAlignment="1" applyProtection="1">
      <alignment horizontal="center"/>
      <protection/>
    </xf>
    <xf numFmtId="0" fontId="2" fillId="56" borderId="60" xfId="239" applyFont="1" applyFill="1" applyBorder="1" applyAlignment="1" applyProtection="1">
      <alignment horizontal="center"/>
      <protection/>
    </xf>
    <xf numFmtId="0" fontId="2" fillId="56" borderId="24" xfId="239" applyFont="1" applyFill="1" applyBorder="1" applyAlignment="1" applyProtection="1">
      <alignment horizontal="center"/>
      <protection/>
    </xf>
    <xf numFmtId="0" fontId="32" fillId="56" borderId="45" xfId="81" applyFont="1" applyFill="1" applyBorder="1" applyAlignment="1" applyProtection="1">
      <alignment horizontal="center"/>
      <protection/>
    </xf>
    <xf numFmtId="0" fontId="32" fillId="56" borderId="60" xfId="81" applyFont="1" applyFill="1" applyBorder="1" applyAlignment="1" applyProtection="1">
      <alignment horizontal="center"/>
      <protection/>
    </xf>
    <xf numFmtId="0" fontId="32" fillId="56" borderId="24" xfId="81" applyFont="1" applyFill="1" applyBorder="1" applyAlignment="1" applyProtection="1">
      <alignment horizontal="center"/>
      <protection/>
    </xf>
    <xf numFmtId="0" fontId="23" fillId="56" borderId="48" xfId="81" applyFont="1" applyFill="1" applyBorder="1" applyAlignment="1" applyProtection="1">
      <alignment horizontal="center"/>
      <protection/>
    </xf>
    <xf numFmtId="0" fontId="23" fillId="56" borderId="40" xfId="81" applyFont="1" applyFill="1" applyBorder="1" applyAlignment="1" applyProtection="1">
      <alignment horizontal="center"/>
      <protection/>
    </xf>
    <xf numFmtId="0" fontId="23" fillId="56" borderId="39" xfId="81" applyFont="1" applyFill="1" applyBorder="1" applyAlignment="1" applyProtection="1">
      <alignment horizontal="center"/>
      <protection/>
    </xf>
    <xf numFmtId="0" fontId="0" fillId="56" borderId="44" xfId="81" applyFont="1" applyFill="1" applyBorder="1" applyAlignment="1" applyProtection="1">
      <alignment vertical="center" wrapText="1"/>
      <protection/>
    </xf>
    <xf numFmtId="0" fontId="103" fillId="56" borderId="23" xfId="97" applyFill="1" applyBorder="1" applyAlignment="1" applyProtection="1">
      <alignment/>
      <protection/>
    </xf>
    <xf numFmtId="0" fontId="103" fillId="56" borderId="25" xfId="97" applyFill="1" applyBorder="1" applyAlignment="1" applyProtection="1">
      <alignment/>
      <protection/>
    </xf>
    <xf numFmtId="0" fontId="23" fillId="0" borderId="48" xfId="81" applyFont="1" applyFill="1" applyBorder="1" applyAlignment="1" applyProtection="1">
      <alignment horizontal="center"/>
      <protection/>
    </xf>
    <xf numFmtId="0" fontId="23" fillId="0" borderId="40" xfId="81" applyFont="1" applyFill="1" applyBorder="1" applyAlignment="1" applyProtection="1">
      <alignment horizontal="center"/>
      <protection/>
    </xf>
    <xf numFmtId="0" fontId="23" fillId="0" borderId="39" xfId="81" applyFont="1" applyFill="1" applyBorder="1" applyAlignment="1" applyProtection="1">
      <alignment horizontal="center"/>
      <protection/>
    </xf>
    <xf numFmtId="0" fontId="0" fillId="0" borderId="44" xfId="81" applyFont="1" applyFill="1" applyBorder="1" applyAlignment="1" applyProtection="1">
      <alignment vertical="center" wrapText="1"/>
      <protection/>
    </xf>
    <xf numFmtId="0" fontId="103" fillId="0" borderId="23" xfId="97" applyFill="1" applyBorder="1" applyAlignment="1" applyProtection="1">
      <alignment vertical="center" wrapText="1"/>
      <protection/>
    </xf>
    <xf numFmtId="0" fontId="103" fillId="0" borderId="25" xfId="97" applyFill="1" applyBorder="1" applyAlignment="1" applyProtection="1">
      <alignment/>
      <protection/>
    </xf>
    <xf numFmtId="0" fontId="5" fillId="56" borderId="0" xfId="81" applyFont="1" applyFill="1" applyBorder="1" applyAlignment="1" applyProtection="1">
      <alignment horizontal="center"/>
      <protection/>
    </xf>
    <xf numFmtId="0" fontId="103" fillId="0" borderId="25" xfId="97" applyFill="1" applyBorder="1" applyAlignment="1" applyProtection="1">
      <alignment vertical="center" wrapText="1"/>
      <protection/>
    </xf>
    <xf numFmtId="0" fontId="148" fillId="56" borderId="45" xfId="239" applyFont="1" applyFill="1" applyBorder="1" applyAlignment="1" applyProtection="1">
      <alignment horizontal="center"/>
      <protection/>
    </xf>
    <xf numFmtId="0" fontId="148" fillId="56" borderId="60" xfId="239" applyFont="1" applyFill="1" applyBorder="1" applyAlignment="1" applyProtection="1">
      <alignment horizontal="center"/>
      <protection/>
    </xf>
    <xf numFmtId="0" fontId="148" fillId="56" borderId="24" xfId="239" applyFont="1" applyFill="1" applyBorder="1" applyAlignment="1" applyProtection="1">
      <alignment horizontal="center"/>
      <protection/>
    </xf>
    <xf numFmtId="0" fontId="151" fillId="0" borderId="45" xfId="81" applyFont="1" applyFill="1" applyBorder="1" applyAlignment="1" applyProtection="1">
      <alignment horizontal="center"/>
      <protection/>
    </xf>
    <xf numFmtId="0" fontId="151" fillId="0" borderId="60" xfId="81" applyFont="1" applyFill="1" applyBorder="1" applyAlignment="1" applyProtection="1">
      <alignment horizontal="center"/>
      <protection/>
    </xf>
    <xf numFmtId="0" fontId="151" fillId="0" borderId="24" xfId="81" applyFont="1" applyFill="1" applyBorder="1" applyAlignment="1" applyProtection="1">
      <alignment horizontal="center"/>
      <protection/>
    </xf>
    <xf numFmtId="0" fontId="152" fillId="56" borderId="45" xfId="81" applyFont="1" applyFill="1" applyBorder="1" applyAlignment="1" applyProtection="1">
      <alignment horizontal="center"/>
      <protection/>
    </xf>
    <xf numFmtId="0" fontId="152" fillId="56" borderId="60" xfId="81" applyFont="1" applyFill="1" applyBorder="1" applyAlignment="1" applyProtection="1">
      <alignment horizontal="center"/>
      <protection/>
    </xf>
    <xf numFmtId="0" fontId="152" fillId="56" borderId="24" xfId="81" applyFont="1" applyFill="1" applyBorder="1" applyAlignment="1" applyProtection="1">
      <alignment horizontal="center"/>
      <protection/>
    </xf>
    <xf numFmtId="0" fontId="153" fillId="56" borderId="45" xfId="81" applyFont="1" applyFill="1" applyBorder="1" applyAlignment="1" applyProtection="1">
      <alignment horizontal="center"/>
      <protection/>
    </xf>
    <xf numFmtId="0" fontId="153" fillId="56" borderId="60" xfId="81" applyFont="1" applyFill="1" applyBorder="1" applyAlignment="1" applyProtection="1">
      <alignment horizontal="center"/>
      <protection/>
    </xf>
    <xf numFmtId="0" fontId="153" fillId="56" borderId="24" xfId="81" applyFont="1" applyFill="1" applyBorder="1" applyAlignment="1" applyProtection="1">
      <alignment horizontal="center"/>
      <protection/>
    </xf>
    <xf numFmtId="0" fontId="151" fillId="56" borderId="45" xfId="81" applyFont="1" applyFill="1" applyBorder="1" applyAlignment="1" applyProtection="1">
      <alignment horizontal="center"/>
      <protection/>
    </xf>
    <xf numFmtId="0" fontId="151" fillId="56" borderId="60" xfId="81" applyFont="1" applyFill="1" applyBorder="1" applyAlignment="1" applyProtection="1">
      <alignment horizontal="center"/>
      <protection/>
    </xf>
    <xf numFmtId="0" fontId="151" fillId="56" borderId="24" xfId="81" applyFont="1" applyFill="1" applyBorder="1" applyAlignment="1" applyProtection="1">
      <alignment horizontal="center"/>
      <protection/>
    </xf>
    <xf numFmtId="0" fontId="151" fillId="0" borderId="45" xfId="81" applyFont="1" applyBorder="1" applyAlignment="1" applyProtection="1">
      <alignment horizontal="center"/>
      <protection/>
    </xf>
    <xf numFmtId="0" fontId="151" fillId="0" borderId="60" xfId="81" applyFont="1" applyBorder="1" applyAlignment="1" applyProtection="1">
      <alignment horizontal="center"/>
      <protection/>
    </xf>
    <xf numFmtId="0" fontId="151" fillId="0" borderId="24" xfId="81" applyFont="1" applyBorder="1" applyAlignment="1" applyProtection="1">
      <alignment horizontal="center"/>
      <protection/>
    </xf>
    <xf numFmtId="0" fontId="153" fillId="56" borderId="48" xfId="81" applyFont="1" applyFill="1" applyBorder="1" applyAlignment="1" applyProtection="1">
      <alignment horizontal="center"/>
      <protection/>
    </xf>
    <xf numFmtId="0" fontId="153" fillId="56" borderId="40" xfId="81" applyFont="1" applyFill="1" applyBorder="1" applyAlignment="1" applyProtection="1">
      <alignment horizontal="center"/>
      <protection/>
    </xf>
    <xf numFmtId="0" fontId="153" fillId="56" borderId="39" xfId="81" applyFont="1" applyFill="1" applyBorder="1" applyAlignment="1" applyProtection="1">
      <alignment horizontal="center"/>
      <protection/>
    </xf>
    <xf numFmtId="0" fontId="136" fillId="56" borderId="44" xfId="81" applyFont="1" applyFill="1" applyBorder="1" applyAlignment="1" applyProtection="1">
      <alignment vertical="center" wrapText="1"/>
      <protection/>
    </xf>
    <xf numFmtId="0" fontId="145" fillId="56" borderId="23" xfId="97" applyFont="1" applyFill="1" applyBorder="1" applyAlignment="1" applyProtection="1">
      <alignment/>
      <protection/>
    </xf>
    <xf numFmtId="0" fontId="145" fillId="56" borderId="25" xfId="97" applyFont="1" applyFill="1" applyBorder="1" applyAlignment="1" applyProtection="1">
      <alignment/>
      <protection/>
    </xf>
    <xf numFmtId="0" fontId="154" fillId="56" borderId="0" xfId="81" applyFont="1" applyFill="1" applyAlignment="1" applyProtection="1">
      <alignment horizontal="center"/>
      <protection/>
    </xf>
    <xf numFmtId="0" fontId="140" fillId="56" borderId="0" xfId="81" applyFont="1" applyFill="1" applyBorder="1" applyAlignment="1" applyProtection="1">
      <alignment horizontal="center"/>
      <protection/>
    </xf>
    <xf numFmtId="0" fontId="136" fillId="0" borderId="44" xfId="81" applyFont="1" applyFill="1" applyBorder="1" applyAlignment="1" applyProtection="1">
      <alignment vertical="center" wrapText="1"/>
      <protection/>
    </xf>
    <xf numFmtId="0" fontId="145" fillId="0" borderId="23" xfId="97" applyFont="1" applyFill="1" applyBorder="1" applyAlignment="1" applyProtection="1">
      <alignment vertical="center" wrapText="1"/>
      <protection/>
    </xf>
    <xf numFmtId="0" fontId="145" fillId="0" borderId="25" xfId="97" applyFont="1" applyFill="1" applyBorder="1" applyAlignment="1" applyProtection="1">
      <alignment vertical="center" wrapText="1"/>
      <protection/>
    </xf>
    <xf numFmtId="0" fontId="153" fillId="0" borderId="48" xfId="81" applyFont="1" applyFill="1" applyBorder="1" applyAlignment="1" applyProtection="1">
      <alignment horizontal="center"/>
      <protection/>
    </xf>
    <xf numFmtId="0" fontId="153" fillId="0" borderId="40" xfId="81" applyFont="1" applyFill="1" applyBorder="1" applyAlignment="1" applyProtection="1">
      <alignment horizontal="center"/>
      <protection/>
    </xf>
    <xf numFmtId="0" fontId="153" fillId="0" borderId="39" xfId="81" applyFont="1" applyFill="1" applyBorder="1" applyAlignment="1" applyProtection="1">
      <alignment horizontal="center"/>
      <protection/>
    </xf>
    <xf numFmtId="0" fontId="145" fillId="0" borderId="25" xfId="97" applyFont="1" applyFill="1" applyBorder="1" applyAlignment="1" applyProtection="1">
      <alignment/>
      <protection/>
    </xf>
    <xf numFmtId="0" fontId="103" fillId="56" borderId="23" xfId="97" applyFill="1" applyBorder="1" applyAlignment="1" applyProtection="1">
      <alignment vertical="center" wrapText="1"/>
      <protection/>
    </xf>
    <xf numFmtId="0" fontId="103" fillId="56" borderId="25" xfId="97" applyFill="1" applyBorder="1" applyAlignment="1" applyProtection="1">
      <alignment vertical="center" wrapText="1"/>
      <protection/>
    </xf>
    <xf numFmtId="0" fontId="0" fillId="56" borderId="48" xfId="0" applyFill="1" applyBorder="1" applyAlignment="1" applyProtection="1">
      <alignment horizontal="left" vertical="top" wrapText="1"/>
      <protection/>
    </xf>
    <xf numFmtId="0" fontId="0" fillId="56" borderId="39" xfId="0" applyFill="1" applyBorder="1" applyAlignment="1" applyProtection="1">
      <alignment horizontal="left" vertical="top" wrapText="1"/>
      <protection/>
    </xf>
    <xf numFmtId="0" fontId="5" fillId="56" borderId="48" xfId="0" applyFont="1" applyFill="1" applyBorder="1" applyAlignment="1" applyProtection="1">
      <alignment horizontal="left" vertical="top"/>
      <protection/>
    </xf>
    <xf numFmtId="0" fontId="5" fillId="56" borderId="39" xfId="0" applyFont="1" applyFill="1" applyBorder="1" applyAlignment="1" applyProtection="1">
      <alignment horizontal="left" vertical="top"/>
      <protection/>
    </xf>
    <xf numFmtId="0" fontId="2" fillId="56" borderId="45" xfId="239" applyFont="1" applyFill="1" applyBorder="1" applyAlignment="1" applyProtection="1">
      <alignment horizontal="center" wrapText="1"/>
      <protection/>
    </xf>
    <xf numFmtId="0" fontId="2" fillId="56" borderId="60" xfId="239" applyFont="1" applyFill="1" applyBorder="1" applyAlignment="1" applyProtection="1">
      <alignment horizontal="center" wrapText="1"/>
      <protection/>
    </xf>
    <xf numFmtId="0" fontId="2" fillId="56" borderId="24" xfId="239" applyFont="1" applyFill="1" applyBorder="1" applyAlignment="1" applyProtection="1">
      <alignment horizontal="center" wrapText="1"/>
      <protection/>
    </xf>
    <xf numFmtId="0" fontId="32" fillId="56" borderId="48" xfId="81" applyFont="1" applyFill="1" applyBorder="1" applyAlignment="1" applyProtection="1">
      <alignment horizontal="center"/>
      <protection/>
    </xf>
    <xf numFmtId="0" fontId="32" fillId="56" borderId="40" xfId="81" applyFont="1" applyFill="1" applyBorder="1" applyAlignment="1" applyProtection="1">
      <alignment horizontal="center"/>
      <protection/>
    </xf>
    <xf numFmtId="0" fontId="32" fillId="56" borderId="39" xfId="81" applyFont="1" applyFill="1" applyBorder="1" applyAlignment="1" applyProtection="1">
      <alignment horizontal="center"/>
      <protection/>
    </xf>
    <xf numFmtId="0" fontId="3" fillId="0" borderId="55" xfId="227" applyFont="1" applyFill="1" applyBorder="1" applyAlignment="1" applyProtection="1">
      <alignment horizontal="left" vertical="center" wrapText="1"/>
      <protection/>
    </xf>
    <xf numFmtId="0" fontId="3" fillId="0" borderId="56" xfId="227" applyFont="1" applyFill="1" applyBorder="1" applyAlignment="1" applyProtection="1">
      <alignment horizontal="left" vertical="center" wrapText="1"/>
      <protection/>
    </xf>
    <xf numFmtId="0" fontId="0" fillId="0" borderId="55" xfId="227" applyFont="1" applyFill="1" applyBorder="1" applyAlignment="1" applyProtection="1">
      <alignment horizontal="left" vertical="center" wrapText="1"/>
      <protection/>
    </xf>
    <xf numFmtId="0" fontId="0" fillId="0" borderId="56" xfId="227" applyFont="1" applyFill="1" applyBorder="1" applyAlignment="1" applyProtection="1">
      <alignment horizontal="left" vertical="center" wrapText="1"/>
      <protection/>
    </xf>
    <xf numFmtId="0" fontId="0" fillId="0" borderId="55" xfId="227" applyFont="1" applyFill="1" applyBorder="1" applyAlignment="1" applyProtection="1">
      <alignment horizontal="left" vertical="center" wrapText="1"/>
      <protection/>
    </xf>
    <xf numFmtId="0" fontId="60" fillId="0" borderId="55" xfId="227" applyFont="1" applyFill="1" applyBorder="1" applyAlignment="1" applyProtection="1">
      <alignment horizontal="left" wrapText="1"/>
      <protection/>
    </xf>
    <xf numFmtId="0" fontId="60" fillId="0" borderId="56" xfId="227" applyFont="1" applyFill="1" applyBorder="1" applyAlignment="1" applyProtection="1">
      <alignment horizontal="left" wrapText="1"/>
      <protection/>
    </xf>
    <xf numFmtId="0" fontId="56" fillId="0" borderId="55" xfId="227" applyFont="1" applyFill="1" applyBorder="1" applyAlignment="1" applyProtection="1">
      <alignment horizontal="left" wrapText="1"/>
      <protection/>
    </xf>
    <xf numFmtId="0" fontId="56" fillId="0" borderId="56" xfId="227" applyFont="1" applyFill="1" applyBorder="1" applyAlignment="1" applyProtection="1">
      <alignment horizontal="left" wrapText="1"/>
      <protection/>
    </xf>
    <xf numFmtId="0" fontId="5" fillId="56" borderId="55" xfId="237" applyFont="1" applyFill="1" applyBorder="1" applyAlignment="1" applyProtection="1">
      <alignment horizontal="left" wrapText="1"/>
      <protection/>
    </xf>
    <xf numFmtId="0" fontId="5" fillId="56" borderId="56" xfId="237" applyFont="1" applyFill="1" applyBorder="1" applyAlignment="1" applyProtection="1">
      <alignment horizontal="left" wrapText="1"/>
      <protection/>
    </xf>
    <xf numFmtId="0" fontId="5" fillId="0" borderId="105" xfId="227" applyFont="1" applyFill="1" applyBorder="1" applyAlignment="1" applyProtection="1">
      <alignment horizontal="center" vertical="center" wrapText="1"/>
      <protection/>
    </xf>
    <xf numFmtId="0" fontId="5" fillId="0" borderId="96" xfId="227" applyFont="1" applyFill="1" applyBorder="1" applyAlignment="1" applyProtection="1">
      <alignment horizontal="center" vertical="center" wrapText="1"/>
      <protection/>
    </xf>
    <xf numFmtId="0" fontId="5" fillId="0" borderId="38" xfId="227" applyFont="1" applyFill="1" applyBorder="1" applyAlignment="1" applyProtection="1">
      <alignment horizontal="center" vertical="center" wrapText="1"/>
      <protection/>
    </xf>
    <xf numFmtId="0" fontId="5" fillId="56" borderId="105" xfId="237" applyFont="1" applyFill="1" applyBorder="1" applyAlignment="1" applyProtection="1">
      <alignment horizontal="center" vertical="center" wrapText="1"/>
      <protection/>
    </xf>
    <xf numFmtId="0" fontId="5" fillId="56" borderId="96" xfId="237" applyFont="1" applyFill="1" applyBorder="1" applyAlignment="1" applyProtection="1">
      <alignment horizontal="center" vertical="center" wrapText="1"/>
      <protection/>
    </xf>
    <xf numFmtId="0" fontId="5" fillId="56" borderId="38" xfId="237" applyFont="1" applyFill="1" applyBorder="1" applyAlignment="1" applyProtection="1">
      <alignment horizontal="center" vertical="center" wrapText="1"/>
      <protection/>
    </xf>
    <xf numFmtId="0" fontId="20" fillId="56" borderId="45" xfId="239" applyFont="1" applyFill="1" applyBorder="1" applyAlignment="1" applyProtection="1">
      <alignment horizontal="center"/>
      <protection/>
    </xf>
    <xf numFmtId="0" fontId="20" fillId="56" borderId="60" xfId="239" applyFont="1" applyFill="1" applyBorder="1" applyAlignment="1" applyProtection="1">
      <alignment horizontal="center"/>
      <protection/>
    </xf>
    <xf numFmtId="0" fontId="20" fillId="56" borderId="24" xfId="239" applyFont="1" applyFill="1" applyBorder="1" applyAlignment="1" applyProtection="1">
      <alignment horizontal="center"/>
      <protection/>
    </xf>
    <xf numFmtId="0" fontId="2" fillId="56" borderId="49" xfId="224" applyFont="1" applyFill="1" applyBorder="1" applyAlignment="1" applyProtection="1">
      <alignment horizontal="center" vertical="center"/>
      <protection/>
    </xf>
    <xf numFmtId="0" fontId="2" fillId="56" borderId="50" xfId="224" applyFont="1" applyFill="1" applyBorder="1" applyAlignment="1" applyProtection="1">
      <alignment horizontal="center" vertical="center"/>
      <protection/>
    </xf>
    <xf numFmtId="0" fontId="2" fillId="56" borderId="51" xfId="224" applyFont="1" applyFill="1" applyBorder="1" applyAlignment="1" applyProtection="1">
      <alignment horizontal="center" vertical="center"/>
      <protection/>
    </xf>
    <xf numFmtId="0" fontId="2" fillId="56" borderId="26" xfId="224" applyFont="1" applyFill="1" applyBorder="1" applyAlignment="1" applyProtection="1">
      <alignment horizontal="center" vertical="center"/>
      <protection/>
    </xf>
    <xf numFmtId="0" fontId="2" fillId="56" borderId="0" xfId="224" applyFont="1" applyFill="1" applyBorder="1" applyAlignment="1" applyProtection="1">
      <alignment horizontal="center" vertical="center"/>
      <protection/>
    </xf>
    <xf numFmtId="0" fontId="2" fillId="56" borderId="53" xfId="224" applyFont="1" applyFill="1" applyBorder="1" applyAlignment="1" applyProtection="1">
      <alignment horizontal="center" vertical="center"/>
      <protection/>
    </xf>
    <xf numFmtId="0" fontId="2" fillId="56" borderId="61" xfId="224" applyFont="1" applyFill="1" applyBorder="1" applyAlignment="1" applyProtection="1">
      <alignment horizontal="center" vertical="center"/>
      <protection/>
    </xf>
    <xf numFmtId="0" fontId="2" fillId="56" borderId="27" xfId="224" applyFont="1" applyFill="1" applyBorder="1" applyAlignment="1" applyProtection="1">
      <alignment horizontal="center" vertical="center"/>
      <protection/>
    </xf>
    <xf numFmtId="0" fontId="2" fillId="56" borderId="62" xfId="224" applyFont="1" applyFill="1" applyBorder="1" applyAlignment="1" applyProtection="1">
      <alignment horizontal="center" vertical="center"/>
      <protection/>
    </xf>
    <xf numFmtId="0" fontId="5" fillId="56" borderId="106" xfId="224" applyFont="1" applyFill="1" applyBorder="1" applyAlignment="1" applyProtection="1">
      <alignment horizontal="center" vertical="center" wrapText="1"/>
      <protection/>
    </xf>
    <xf numFmtId="0" fontId="5" fillId="56" borderId="22" xfId="224" applyFont="1" applyFill="1" applyBorder="1" applyAlignment="1" applyProtection="1">
      <alignment horizontal="center" vertical="center" wrapText="1"/>
      <protection/>
    </xf>
    <xf numFmtId="0" fontId="5" fillId="56" borderId="107" xfId="224" applyFont="1" applyFill="1" applyBorder="1" applyAlignment="1" applyProtection="1">
      <alignment horizontal="center" vertical="center" wrapText="1"/>
      <protection/>
    </xf>
    <xf numFmtId="0" fontId="5" fillId="56" borderId="72" xfId="224" applyFont="1" applyFill="1" applyBorder="1" applyAlignment="1" applyProtection="1">
      <alignment horizontal="center" vertical="center" wrapText="1"/>
      <protection/>
    </xf>
    <xf numFmtId="0" fontId="5" fillId="56" borderId="23" xfId="224" applyFont="1" applyFill="1" applyBorder="1" applyAlignment="1" applyProtection="1">
      <alignment horizontal="center" vertical="center" wrapText="1"/>
      <protection/>
    </xf>
    <xf numFmtId="0" fontId="5" fillId="56" borderId="78" xfId="224" applyFont="1" applyFill="1" applyBorder="1" applyAlignment="1" applyProtection="1">
      <alignment horizontal="center" vertical="center" wrapText="1"/>
      <protection/>
    </xf>
    <xf numFmtId="0" fontId="5" fillId="56" borderId="51" xfId="237" applyFont="1" applyFill="1" applyBorder="1" applyAlignment="1" applyProtection="1">
      <alignment horizontal="center" vertical="center" wrapText="1"/>
      <protection/>
    </xf>
    <xf numFmtId="0" fontId="5" fillId="56" borderId="53" xfId="237" applyFont="1" applyFill="1" applyBorder="1" applyAlignment="1" applyProtection="1">
      <alignment horizontal="center" vertical="center" wrapText="1"/>
      <protection/>
    </xf>
    <xf numFmtId="0" fontId="5" fillId="56" borderId="62" xfId="237" applyFont="1" applyFill="1" applyBorder="1" applyAlignment="1" applyProtection="1">
      <alignment horizontal="center" vertical="center" wrapText="1"/>
      <protection/>
    </xf>
    <xf numFmtId="0" fontId="0" fillId="56" borderId="18" xfId="0" applyFill="1" applyBorder="1" applyAlignment="1" applyProtection="1">
      <alignment horizontal="left" vertical="top" wrapText="1"/>
      <protection/>
    </xf>
    <xf numFmtId="0" fontId="0" fillId="56" borderId="48" xfId="0" applyFill="1" applyBorder="1" applyAlignment="1" applyProtection="1">
      <alignment horizontal="left" vertical="top"/>
      <protection/>
    </xf>
    <xf numFmtId="0" fontId="0" fillId="56" borderId="40" xfId="0" applyFill="1" applyBorder="1" applyAlignment="1" applyProtection="1">
      <alignment horizontal="left" vertical="top"/>
      <protection/>
    </xf>
    <xf numFmtId="0" fontId="0" fillId="56" borderId="39" xfId="0" applyFill="1" applyBorder="1" applyAlignment="1" applyProtection="1">
      <alignment horizontal="left" vertical="top"/>
      <protection/>
    </xf>
    <xf numFmtId="0" fontId="19" fillId="56" borderId="48" xfId="0" applyFont="1" applyFill="1" applyBorder="1" applyAlignment="1" applyProtection="1">
      <alignment horizontal="left"/>
      <protection/>
    </xf>
    <xf numFmtId="0" fontId="19" fillId="56" borderId="40" xfId="0" applyFont="1" applyFill="1" applyBorder="1" applyAlignment="1" applyProtection="1">
      <alignment horizontal="left"/>
      <protection/>
    </xf>
    <xf numFmtId="0" fontId="19" fillId="56" borderId="39" xfId="0" applyFont="1" applyFill="1" applyBorder="1" applyAlignment="1" applyProtection="1">
      <alignment horizontal="left"/>
      <protection/>
    </xf>
    <xf numFmtId="0" fontId="136" fillId="56" borderId="18" xfId="0" applyFont="1" applyFill="1" applyBorder="1" applyAlignment="1" applyProtection="1">
      <alignment horizontal="left" vertical="top" wrapText="1"/>
      <protection/>
    </xf>
    <xf numFmtId="0" fontId="136" fillId="56" borderId="48" xfId="0" applyFont="1" applyFill="1" applyBorder="1" applyAlignment="1" applyProtection="1">
      <alignment horizontal="left" vertical="top"/>
      <protection/>
    </xf>
    <xf numFmtId="0" fontId="136" fillId="56" borderId="40" xfId="0" applyFont="1" applyFill="1" applyBorder="1" applyAlignment="1" applyProtection="1">
      <alignment horizontal="left" vertical="top"/>
      <protection/>
    </xf>
    <xf numFmtId="0" fontId="136" fillId="56" borderId="39" xfId="0" applyFont="1" applyFill="1" applyBorder="1" applyAlignment="1" applyProtection="1">
      <alignment horizontal="left" vertical="top"/>
      <protection/>
    </xf>
    <xf numFmtId="0" fontId="150" fillId="56" borderId="48" xfId="0" applyFont="1" applyFill="1" applyBorder="1" applyAlignment="1" applyProtection="1">
      <alignment horizontal="left" vertical="top"/>
      <protection/>
    </xf>
    <xf numFmtId="0" fontId="150" fillId="56" borderId="40" xfId="0" applyFont="1" applyFill="1" applyBorder="1" applyAlignment="1" applyProtection="1">
      <alignment horizontal="left" vertical="top"/>
      <protection/>
    </xf>
    <xf numFmtId="0" fontId="150" fillId="56" borderId="39" xfId="0" applyFont="1" applyFill="1" applyBorder="1" applyAlignment="1" applyProtection="1">
      <alignment horizontal="left" vertical="top"/>
      <protection/>
    </xf>
    <xf numFmtId="0" fontId="5" fillId="56" borderId="40" xfId="0" applyFont="1" applyFill="1" applyBorder="1" applyAlignment="1" applyProtection="1">
      <alignment horizontal="left" vertical="top"/>
      <protection/>
    </xf>
    <xf numFmtId="0" fontId="140" fillId="56" borderId="48" xfId="0" applyFont="1" applyFill="1" applyBorder="1" applyAlignment="1" applyProtection="1">
      <alignment horizontal="left" vertical="top"/>
      <protection/>
    </xf>
    <xf numFmtId="0" fontId="140" fillId="56" borderId="40" xfId="0" applyFont="1" applyFill="1" applyBorder="1" applyAlignment="1" applyProtection="1">
      <alignment horizontal="left" vertical="top"/>
      <protection/>
    </xf>
    <xf numFmtId="0" fontId="140" fillId="56" borderId="39" xfId="0" applyFont="1" applyFill="1" applyBorder="1" applyAlignment="1" applyProtection="1">
      <alignment horizontal="left" vertical="top"/>
      <protection/>
    </xf>
    <xf numFmtId="0" fontId="0" fillId="56" borderId="48" xfId="0" applyFill="1" applyBorder="1" applyAlignment="1" applyProtection="1">
      <alignment vertical="top" wrapText="1"/>
      <protection/>
    </xf>
    <xf numFmtId="0" fontId="0" fillId="56" borderId="40" xfId="0" applyFill="1" applyBorder="1" applyAlignment="1" applyProtection="1">
      <alignment vertical="top" wrapText="1"/>
      <protection/>
    </xf>
    <xf numFmtId="0" fontId="0" fillId="56" borderId="39" xfId="0" applyFill="1" applyBorder="1" applyAlignment="1" applyProtection="1">
      <alignment vertical="top" wrapText="1"/>
      <protection/>
    </xf>
    <xf numFmtId="0" fontId="19" fillId="56" borderId="48" xfId="0" applyFont="1" applyFill="1" applyBorder="1" applyAlignment="1" applyProtection="1">
      <alignment horizontal="left" vertical="top"/>
      <protection/>
    </xf>
    <xf numFmtId="0" fontId="19" fillId="56" borderId="40" xfId="0" applyFont="1" applyFill="1" applyBorder="1" applyAlignment="1" applyProtection="1">
      <alignment horizontal="left" vertical="top"/>
      <protection/>
    </xf>
    <xf numFmtId="0" fontId="19" fillId="56" borderId="39" xfId="0" applyFont="1" applyFill="1" applyBorder="1" applyAlignment="1" applyProtection="1">
      <alignment horizontal="left" vertical="top"/>
      <protection/>
    </xf>
    <xf numFmtId="0" fontId="150" fillId="56" borderId="48" xfId="0" applyFont="1" applyFill="1" applyBorder="1" applyAlignment="1" applyProtection="1">
      <alignment horizontal="left"/>
      <protection/>
    </xf>
    <xf numFmtId="0" fontId="150" fillId="56" borderId="40" xfId="0" applyFont="1" applyFill="1" applyBorder="1" applyAlignment="1" applyProtection="1">
      <alignment horizontal="left"/>
      <protection/>
    </xf>
    <xf numFmtId="0" fontId="150" fillId="56" borderId="39" xfId="0" applyFont="1" applyFill="1" applyBorder="1" applyAlignment="1" applyProtection="1">
      <alignment horizontal="left"/>
      <protection/>
    </xf>
    <xf numFmtId="0" fontId="140" fillId="56" borderId="48" xfId="0" applyFont="1" applyFill="1" applyBorder="1" applyAlignment="1" applyProtection="1">
      <alignment horizontal="center" vertical="center"/>
      <protection/>
    </xf>
    <xf numFmtId="0" fontId="140" fillId="56" borderId="40" xfId="0" applyFont="1" applyFill="1" applyBorder="1" applyAlignment="1" applyProtection="1">
      <alignment horizontal="center" vertical="center"/>
      <protection/>
    </xf>
    <xf numFmtId="0" fontId="140" fillId="56" borderId="39" xfId="0" applyFont="1" applyFill="1" applyBorder="1" applyAlignment="1" applyProtection="1">
      <alignment horizontal="center" vertical="center"/>
      <protection/>
    </xf>
    <xf numFmtId="0" fontId="5" fillId="56" borderId="0" xfId="0" applyFont="1" applyFill="1" applyAlignment="1" applyProtection="1">
      <alignment horizontal="center" vertical="center"/>
      <protection/>
    </xf>
    <xf numFmtId="0" fontId="0" fillId="56" borderId="0" xfId="0" applyFill="1" applyAlignment="1" applyProtection="1">
      <alignment horizontal="center" vertical="center"/>
      <protection/>
    </xf>
    <xf numFmtId="0" fontId="2" fillId="56" borderId="45" xfId="0" applyFont="1" applyFill="1" applyBorder="1" applyAlignment="1" applyProtection="1">
      <alignment horizontal="center" wrapText="1"/>
      <protection/>
    </xf>
    <xf numFmtId="0" fontId="2" fillId="56" borderId="60" xfId="0" applyFont="1" applyFill="1" applyBorder="1" applyAlignment="1" applyProtection="1">
      <alignment horizontal="center" wrapText="1"/>
      <protection/>
    </xf>
    <xf numFmtId="0" fontId="2" fillId="56" borderId="24" xfId="0" applyFont="1" applyFill="1" applyBorder="1" applyAlignment="1" applyProtection="1">
      <alignment horizontal="center" wrapText="1"/>
      <protection/>
    </xf>
    <xf numFmtId="0" fontId="0" fillId="0" borderId="106" xfId="227" applyFont="1" applyBorder="1" applyAlignment="1" applyProtection="1">
      <alignment horizontal="center" vertical="center"/>
      <protection/>
    </xf>
    <xf numFmtId="0" fontId="0" fillId="0" borderId="22" xfId="227" applyFont="1" applyBorder="1" applyAlignment="1" applyProtection="1">
      <alignment horizontal="center" vertical="center"/>
      <protection/>
    </xf>
    <xf numFmtId="0" fontId="0" fillId="0" borderId="107" xfId="227" applyFont="1" applyBorder="1" applyAlignment="1" applyProtection="1">
      <alignment horizontal="center" vertical="center"/>
      <protection/>
    </xf>
    <xf numFmtId="0" fontId="0" fillId="56" borderId="26" xfId="227" applyFont="1" applyFill="1" applyBorder="1" applyAlignment="1" applyProtection="1">
      <alignment horizontal="left" vertical="top" wrapText="1"/>
      <protection/>
    </xf>
    <xf numFmtId="0" fontId="0" fillId="56" borderId="0" xfId="227" applyFont="1" applyFill="1" applyBorder="1" applyAlignment="1" applyProtection="1">
      <alignment horizontal="left" vertical="top" wrapText="1"/>
      <protection/>
    </xf>
    <xf numFmtId="0" fontId="0" fillId="56" borderId="26" xfId="227" applyFont="1" applyFill="1" applyBorder="1" applyAlignment="1" applyProtection="1">
      <alignment horizontal="left" vertical="top"/>
      <protection/>
    </xf>
    <xf numFmtId="0" fontId="0" fillId="56" borderId="0" xfId="227" applyFont="1" applyFill="1" applyBorder="1" applyAlignment="1" applyProtection="1">
      <alignment horizontal="left" vertical="top"/>
      <protection/>
    </xf>
    <xf numFmtId="0" fontId="0" fillId="0" borderId="45" xfId="239" applyFont="1" applyFill="1" applyBorder="1" applyAlignment="1" applyProtection="1">
      <alignment horizontal="center"/>
      <protection/>
    </xf>
    <xf numFmtId="0" fontId="0" fillId="0" borderId="60" xfId="239" applyFont="1" applyFill="1" applyBorder="1" applyAlignment="1" applyProtection="1">
      <alignment horizontal="center"/>
      <protection/>
    </xf>
    <xf numFmtId="0" fontId="0" fillId="0" borderId="24" xfId="239" applyFont="1" applyFill="1" applyBorder="1" applyAlignment="1" applyProtection="1">
      <alignment horizontal="center"/>
      <protection/>
    </xf>
    <xf numFmtId="0" fontId="0" fillId="0" borderId="45" xfId="227" applyFont="1" applyFill="1" applyBorder="1" applyAlignment="1" applyProtection="1">
      <alignment horizontal="center"/>
      <protection/>
    </xf>
    <xf numFmtId="0" fontId="0" fillId="0" borderId="60" xfId="227" applyFont="1" applyFill="1" applyBorder="1" applyAlignment="1" applyProtection="1">
      <alignment horizontal="center"/>
      <protection/>
    </xf>
    <xf numFmtId="0" fontId="0" fillId="0" borderId="24" xfId="227" applyFont="1" applyFill="1" applyBorder="1" applyAlignment="1" applyProtection="1">
      <alignment horizontal="center"/>
      <protection/>
    </xf>
    <xf numFmtId="0" fontId="5" fillId="0" borderId="45" xfId="227" applyFont="1" applyBorder="1" applyAlignment="1" applyProtection="1">
      <alignment horizontal="center" vertical="top"/>
      <protection/>
    </xf>
    <xf numFmtId="0" fontId="5" fillId="0" borderId="60" xfId="227" applyFont="1" applyBorder="1" applyAlignment="1" applyProtection="1">
      <alignment horizontal="center" vertical="top"/>
      <protection/>
    </xf>
    <xf numFmtId="0" fontId="5" fillId="0" borderId="24" xfId="227" applyFont="1" applyBorder="1" applyAlignment="1" applyProtection="1">
      <alignment horizontal="center" vertical="top"/>
      <protection/>
    </xf>
    <xf numFmtId="0" fontId="5" fillId="56" borderId="49" xfId="227" applyFont="1" applyFill="1" applyBorder="1" applyAlignment="1" applyProtection="1">
      <alignment horizontal="center"/>
      <protection/>
    </xf>
    <xf numFmtId="0" fontId="5" fillId="56" borderId="50" xfId="227" applyFont="1" applyFill="1" applyBorder="1" applyAlignment="1" applyProtection="1">
      <alignment horizontal="center"/>
      <protection/>
    </xf>
    <xf numFmtId="0" fontId="5" fillId="56" borderId="26" xfId="227" applyFont="1" applyFill="1" applyBorder="1" applyAlignment="1" applyProtection="1">
      <alignment horizontal="center"/>
      <protection/>
    </xf>
    <xf numFmtId="0" fontId="5" fillId="56" borderId="0" xfId="227" applyFont="1" applyFill="1" applyBorder="1" applyAlignment="1" applyProtection="1">
      <alignment horizontal="center"/>
      <protection/>
    </xf>
    <xf numFmtId="0" fontId="149" fillId="60" borderId="26" xfId="227" applyFont="1" applyFill="1" applyBorder="1" applyAlignment="1" applyProtection="1">
      <alignment horizontal="center" vertical="top" wrapText="1"/>
      <protection/>
    </xf>
    <xf numFmtId="0" fontId="149" fillId="60" borderId="53" xfId="227" applyFont="1" applyFill="1" applyBorder="1" applyAlignment="1" applyProtection="1">
      <alignment horizontal="center" vertical="top" wrapText="1"/>
      <protection/>
    </xf>
    <xf numFmtId="0" fontId="2" fillId="0" borderId="45" xfId="0" applyFont="1" applyBorder="1" applyAlignment="1" applyProtection="1">
      <alignment horizontal="center"/>
      <protection/>
    </xf>
    <xf numFmtId="0" fontId="22" fillId="0" borderId="60" xfId="0" applyFont="1" applyBorder="1" applyAlignment="1" applyProtection="1">
      <alignment horizontal="center"/>
      <protection/>
    </xf>
    <xf numFmtId="0" fontId="22" fillId="0" borderId="24" xfId="0" applyFont="1" applyBorder="1" applyAlignment="1" applyProtection="1">
      <alignment horizontal="center"/>
      <protection/>
    </xf>
  </cellXfs>
  <cellStyles count="24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erekening" xfId="41"/>
    <cellStyle name="Calculation" xfId="42"/>
    <cellStyle name="Check Cell" xfId="43"/>
    <cellStyle name="Comma 2" xfId="44"/>
    <cellStyle name="Controlecel" xfId="45"/>
    <cellStyle name="Euro" xfId="46"/>
    <cellStyle name="Explanatory Text" xfId="47"/>
    <cellStyle name="Gekoppelde cel" xfId="48"/>
    <cellStyle name="Followed Hyperlink" xfId="49"/>
    <cellStyle name="Goed" xfId="50"/>
    <cellStyle name="Good" xfId="51"/>
    <cellStyle name="Heading 1" xfId="52"/>
    <cellStyle name="Heading 2" xfId="53"/>
    <cellStyle name="Heading 3" xfId="54"/>
    <cellStyle name="Heading 4" xfId="55"/>
    <cellStyle name="Hyperlink" xfId="56"/>
    <cellStyle name="Input" xfId="57"/>
    <cellStyle name="Invoer" xfId="58"/>
    <cellStyle name="Comma" xfId="59"/>
    <cellStyle name="Comma [0]" xfId="60"/>
    <cellStyle name="Komma 2" xfId="61"/>
    <cellStyle name="Komma 3" xfId="62"/>
    <cellStyle name="Kop 1" xfId="63"/>
    <cellStyle name="Kop 2" xfId="64"/>
    <cellStyle name="Kop 3" xfId="65"/>
    <cellStyle name="Kop 4" xfId="66"/>
    <cellStyle name="Linked Cell" xfId="67"/>
    <cellStyle name="Milliers 2" xfId="68"/>
    <cellStyle name="Milliers 5" xfId="69"/>
    <cellStyle name="Milliers 8" xfId="70"/>
    <cellStyle name="Neutraal" xfId="71"/>
    <cellStyle name="Neutral" xfId="72"/>
    <cellStyle name="Normal 10" xfId="73"/>
    <cellStyle name="Normal 13" xfId="74"/>
    <cellStyle name="Normal 14" xfId="75"/>
    <cellStyle name="Normal 15" xfId="76"/>
    <cellStyle name="Normal 16" xfId="77"/>
    <cellStyle name="Normal 17" xfId="78"/>
    <cellStyle name="Normal 18" xfId="79"/>
    <cellStyle name="Normal 19" xfId="80"/>
    <cellStyle name="Normal 2" xfId="81"/>
    <cellStyle name="Normal 2 11" xfId="82"/>
    <cellStyle name="Normal 2 12" xfId="83"/>
    <cellStyle name="Normal 2 13" xfId="84"/>
    <cellStyle name="Normal 2 2" xfId="85"/>
    <cellStyle name="Normal 2 2 2" xfId="86"/>
    <cellStyle name="Normal 20" xfId="87"/>
    <cellStyle name="Normal 21" xfId="88"/>
    <cellStyle name="Normal 22" xfId="89"/>
    <cellStyle name="Normal 23" xfId="90"/>
    <cellStyle name="Normal 24" xfId="91"/>
    <cellStyle name="Normal 25" xfId="92"/>
    <cellStyle name="Normal 26" xfId="93"/>
    <cellStyle name="Normal 27" xfId="94"/>
    <cellStyle name="Normal 28" xfId="95"/>
    <cellStyle name="Normal 29" xfId="96"/>
    <cellStyle name="Normal 3" xfId="97"/>
    <cellStyle name="Normal 3 2" xfId="98"/>
    <cellStyle name="Normal 3 3" xfId="99"/>
    <cellStyle name="Normal 30" xfId="100"/>
    <cellStyle name="Normal 31" xfId="101"/>
    <cellStyle name="Normal 32" xfId="102"/>
    <cellStyle name="Normal 33" xfId="103"/>
    <cellStyle name="Normal 34" xfId="104"/>
    <cellStyle name="Normal 35" xfId="105"/>
    <cellStyle name="Normal 36" xfId="106"/>
    <cellStyle name="Normal 37" xfId="107"/>
    <cellStyle name="Normal 38" xfId="108"/>
    <cellStyle name="Normal 39" xfId="109"/>
    <cellStyle name="Normal 4" xfId="110"/>
    <cellStyle name="Normal 40" xfId="111"/>
    <cellStyle name="Normal 41" xfId="112"/>
    <cellStyle name="Normal 42" xfId="113"/>
    <cellStyle name="Normal 43" xfId="114"/>
    <cellStyle name="Normal 44" xfId="115"/>
    <cellStyle name="Normal 45" xfId="116"/>
    <cellStyle name="Normal 46" xfId="117"/>
    <cellStyle name="Normal 47" xfId="118"/>
    <cellStyle name="Normal 48" xfId="119"/>
    <cellStyle name="Normal 49" xfId="120"/>
    <cellStyle name="Normal 50" xfId="121"/>
    <cellStyle name="Normal 51" xfId="122"/>
    <cellStyle name="Normal 52" xfId="123"/>
    <cellStyle name="Normal 53" xfId="124"/>
    <cellStyle name="Normal 54" xfId="125"/>
    <cellStyle name="Normal 56" xfId="126"/>
    <cellStyle name="Normal 57" xfId="127"/>
    <cellStyle name="Normal 58" xfId="128"/>
    <cellStyle name="Normal 59" xfId="129"/>
    <cellStyle name="Normal 60" xfId="130"/>
    <cellStyle name="Normal 61" xfId="131"/>
    <cellStyle name="Normal 62" xfId="132"/>
    <cellStyle name="Normal 63" xfId="133"/>
    <cellStyle name="Normal 64" xfId="134"/>
    <cellStyle name="Normal 65" xfId="135"/>
    <cellStyle name="Normal 66" xfId="136"/>
    <cellStyle name="Normal 67" xfId="137"/>
    <cellStyle name="Normal 68" xfId="138"/>
    <cellStyle name="Normal 69" xfId="139"/>
    <cellStyle name="Normal 70" xfId="140"/>
    <cellStyle name="Normal 71" xfId="141"/>
    <cellStyle name="Normal 72" xfId="142"/>
    <cellStyle name="Normal 73" xfId="143"/>
    <cellStyle name="Normal 74" xfId="144"/>
    <cellStyle name="Normal 75" xfId="145"/>
    <cellStyle name="Normal 76" xfId="146"/>
    <cellStyle name="Normal 77" xfId="147"/>
    <cellStyle name="Normal 78" xfId="148"/>
    <cellStyle name="Normal 79" xfId="149"/>
    <cellStyle name="Normal 80" xfId="150"/>
    <cellStyle name="Normal 81" xfId="151"/>
    <cellStyle name="Normal 82" xfId="152"/>
    <cellStyle name="Normal 83" xfId="153"/>
    <cellStyle name="Normal 84" xfId="154"/>
    <cellStyle name="Normal 85" xfId="155"/>
    <cellStyle name="Normal 86" xfId="156"/>
    <cellStyle name="Normal 87" xfId="157"/>
    <cellStyle name="Normal 88" xfId="158"/>
    <cellStyle name="Normal 89" xfId="159"/>
    <cellStyle name="Normal 9" xfId="160"/>
    <cellStyle name="Normal 90" xfId="161"/>
    <cellStyle name="Normal 91" xfId="162"/>
    <cellStyle name="Normal 92" xfId="163"/>
    <cellStyle name="Normal 93" xfId="164"/>
    <cellStyle name="Normal 94" xfId="165"/>
    <cellStyle name="Normal 95 2" xfId="166"/>
    <cellStyle name="Normal_IMEA" xfId="167"/>
    <cellStyle name="Note" xfId="168"/>
    <cellStyle name="Notitie" xfId="169"/>
    <cellStyle name="Ongeldig" xfId="170"/>
    <cellStyle name="Output" xfId="171"/>
    <cellStyle name="Percent 2" xfId="172"/>
    <cellStyle name="Pourcentage 2" xfId="173"/>
    <cellStyle name="Percent" xfId="174"/>
    <cellStyle name="Procent 2" xfId="175"/>
    <cellStyle name="Procent 3" xfId="176"/>
    <cellStyle name="Procent 4" xfId="177"/>
    <cellStyle name="Procent 5" xfId="178"/>
    <cellStyle name="Procent 6" xfId="179"/>
    <cellStyle name="SAPBEXaggData" xfId="180"/>
    <cellStyle name="SAPBEXaggDataEmph" xfId="181"/>
    <cellStyle name="SAPBEXaggItem" xfId="182"/>
    <cellStyle name="SAPBEXaggItemX" xfId="183"/>
    <cellStyle name="SAPBEXchaText" xfId="184"/>
    <cellStyle name="SAPBEXchaText 2" xfId="185"/>
    <cellStyle name="SAPBEXexcBad7" xfId="186"/>
    <cellStyle name="SAPBEXexcBad8" xfId="187"/>
    <cellStyle name="SAPBEXexcBad9" xfId="188"/>
    <cellStyle name="SAPBEXexcCritical4" xfId="189"/>
    <cellStyle name="SAPBEXexcCritical5" xfId="190"/>
    <cellStyle name="SAPBEXexcCritical6" xfId="191"/>
    <cellStyle name="SAPBEXexcGood1" xfId="192"/>
    <cellStyle name="SAPBEXexcGood2" xfId="193"/>
    <cellStyle name="SAPBEXexcGood3" xfId="194"/>
    <cellStyle name="SAPBEXfilterDrill" xfId="195"/>
    <cellStyle name="SAPBEXfilterItem" xfId="196"/>
    <cellStyle name="SAPBEXfilterText" xfId="197"/>
    <cellStyle name="SAPBEXformats" xfId="198"/>
    <cellStyle name="SAPBEXheaderItem" xfId="199"/>
    <cellStyle name="SAPBEXheaderText" xfId="200"/>
    <cellStyle name="SAPBEXHLevel0" xfId="201"/>
    <cellStyle name="SAPBEXHLevel0X" xfId="202"/>
    <cellStyle name="SAPBEXHLevel1" xfId="203"/>
    <cellStyle name="SAPBEXHLevel1X" xfId="204"/>
    <cellStyle name="SAPBEXHLevel2" xfId="205"/>
    <cellStyle name="SAPBEXHLevel2X" xfId="206"/>
    <cellStyle name="SAPBEXHLevel3" xfId="207"/>
    <cellStyle name="SAPBEXHLevel3X" xfId="208"/>
    <cellStyle name="SAPBEXinputData" xfId="209"/>
    <cellStyle name="SAPBEXresData" xfId="210"/>
    <cellStyle name="SAPBEXresDataEmph" xfId="211"/>
    <cellStyle name="SAPBEXresItem" xfId="212"/>
    <cellStyle name="SAPBEXresItemX" xfId="213"/>
    <cellStyle name="SAPBEXstdData" xfId="214"/>
    <cellStyle name="SAPBEXstdDataEmph" xfId="215"/>
    <cellStyle name="SAPBEXstdItem" xfId="216"/>
    <cellStyle name="SAPBEXstdItem 2" xfId="217"/>
    <cellStyle name="SAPBEXstdItemX" xfId="218"/>
    <cellStyle name="SAPBEXtitle" xfId="219"/>
    <cellStyle name="SAPBEXundefined" xfId="220"/>
    <cellStyle name="Sheet Title" xfId="221"/>
    <cellStyle name="Standaard 2" xfId="222"/>
    <cellStyle name="Standaard 2 2" xfId="223"/>
    <cellStyle name="Standaard 2 3" xfId="224"/>
    <cellStyle name="Standaard 2 4" xfId="225"/>
    <cellStyle name="Standaard 2_B2009_doorvervoer ELEK_MATRIX_versie DEF" xfId="226"/>
    <cellStyle name="Standaard 3" xfId="227"/>
    <cellStyle name="Standaard 3 2" xfId="228"/>
    <cellStyle name="Standaard 3 3" xfId="229"/>
    <cellStyle name="Standaard 4" xfId="230"/>
    <cellStyle name="Standaard 4 2" xfId="231"/>
    <cellStyle name="Standaard 4_B2009_doorvervoer ELEK_MATRIX_versie DEF" xfId="232"/>
    <cellStyle name="Standaard 5" xfId="233"/>
    <cellStyle name="Standaard 6" xfId="234"/>
    <cellStyle name="Standaard 7" xfId="235"/>
    <cellStyle name="Standaard 7 2" xfId="236"/>
    <cellStyle name="Standaard 8" xfId="237"/>
    <cellStyle name="Standaard_20100727 Rekenmodel NE5R v1.9" xfId="238"/>
    <cellStyle name="Standaard_Balans IL-Glob. PLAU" xfId="239"/>
    <cellStyle name="Standaard_Balans IL-Glob. PLAU 2" xfId="240"/>
    <cellStyle name="Stijl 1" xfId="241"/>
    <cellStyle name="Style 1" xfId="242"/>
    <cellStyle name="Titel" xfId="243"/>
    <cellStyle name="Title" xfId="244"/>
    <cellStyle name="Totaal" xfId="245"/>
    <cellStyle name="Total" xfId="246"/>
    <cellStyle name="Uitvoer" xfId="247"/>
    <cellStyle name="Currency" xfId="248"/>
    <cellStyle name="Currency [0]" xfId="249"/>
    <cellStyle name="Valuta 2" xfId="250"/>
    <cellStyle name="Verklarende tekst" xfId="251"/>
    <cellStyle name="Waarschuwingstekst" xfId="252"/>
    <cellStyle name="Warning Text" xfId="253"/>
  </cellStyles>
  <dxfs count="4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131</xdr:row>
      <xdr:rowOff>95250</xdr:rowOff>
    </xdr:from>
    <xdr:to>
      <xdr:col>12</xdr:col>
      <xdr:colOff>95250</xdr:colOff>
      <xdr:row>131</xdr:row>
      <xdr:rowOff>104775</xdr:rowOff>
    </xdr:to>
    <xdr:sp>
      <xdr:nvSpPr>
        <xdr:cNvPr id="1" name="Rechte verbindingslijn 2"/>
        <xdr:cNvSpPr>
          <a:spLocks/>
        </xdr:cNvSpPr>
      </xdr:nvSpPr>
      <xdr:spPr>
        <a:xfrm flipV="1">
          <a:off x="8515350" y="21688425"/>
          <a:ext cx="11430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116</xdr:row>
      <xdr:rowOff>47625</xdr:rowOff>
    </xdr:from>
    <xdr:to>
      <xdr:col>14</xdr:col>
      <xdr:colOff>266700</xdr:colOff>
      <xdr:row>265</xdr:row>
      <xdr:rowOff>38100</xdr:rowOff>
    </xdr:to>
    <xdr:sp fLocksText="0">
      <xdr:nvSpPr>
        <xdr:cNvPr id="1" name="Tekstvak 1"/>
        <xdr:cNvSpPr txBox="1">
          <a:spLocks noChangeArrowheads="1"/>
        </xdr:cNvSpPr>
      </xdr:nvSpPr>
      <xdr:spPr>
        <a:xfrm>
          <a:off x="314325" y="34766250"/>
          <a:ext cx="13411200" cy="2411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29</xdr:row>
      <xdr:rowOff>9525</xdr:rowOff>
    </xdr:from>
    <xdr:to>
      <xdr:col>12</xdr:col>
      <xdr:colOff>180975</xdr:colOff>
      <xdr:row>35</xdr:row>
      <xdr:rowOff>38100</xdr:rowOff>
    </xdr:to>
    <xdr:sp>
      <xdr:nvSpPr>
        <xdr:cNvPr id="1" name="AutoShape 2"/>
        <xdr:cNvSpPr>
          <a:spLocks/>
        </xdr:cNvSpPr>
      </xdr:nvSpPr>
      <xdr:spPr>
        <a:xfrm>
          <a:off x="11925300" y="5381625"/>
          <a:ext cx="161925"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29</xdr:row>
      <xdr:rowOff>9525</xdr:rowOff>
    </xdr:from>
    <xdr:to>
      <xdr:col>12</xdr:col>
      <xdr:colOff>180975</xdr:colOff>
      <xdr:row>35</xdr:row>
      <xdr:rowOff>38100</xdr:rowOff>
    </xdr:to>
    <xdr:sp>
      <xdr:nvSpPr>
        <xdr:cNvPr id="1" name="AutoShape 2"/>
        <xdr:cNvSpPr>
          <a:spLocks/>
        </xdr:cNvSpPr>
      </xdr:nvSpPr>
      <xdr:spPr>
        <a:xfrm>
          <a:off x="11925300" y="5381625"/>
          <a:ext cx="161925"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45</xdr:row>
      <xdr:rowOff>9525</xdr:rowOff>
    </xdr:from>
    <xdr:to>
      <xdr:col>12</xdr:col>
      <xdr:colOff>180975</xdr:colOff>
      <xdr:row>51</xdr:row>
      <xdr:rowOff>38100</xdr:rowOff>
    </xdr:to>
    <xdr:sp>
      <xdr:nvSpPr>
        <xdr:cNvPr id="1" name="AutoShape 2"/>
        <xdr:cNvSpPr>
          <a:spLocks/>
        </xdr:cNvSpPr>
      </xdr:nvSpPr>
      <xdr:spPr>
        <a:xfrm>
          <a:off x="11991975" y="10220325"/>
          <a:ext cx="161925"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49</xdr:row>
      <xdr:rowOff>9525</xdr:rowOff>
    </xdr:from>
    <xdr:to>
      <xdr:col>6</xdr:col>
      <xdr:colOff>76200</xdr:colOff>
      <xdr:row>89</xdr:row>
      <xdr:rowOff>133350</xdr:rowOff>
    </xdr:to>
    <xdr:sp fLocksText="0">
      <xdr:nvSpPr>
        <xdr:cNvPr id="1" name="Tekstvak 1"/>
        <xdr:cNvSpPr txBox="1">
          <a:spLocks noChangeArrowheads="1"/>
        </xdr:cNvSpPr>
      </xdr:nvSpPr>
      <xdr:spPr>
        <a:xfrm>
          <a:off x="219075" y="8143875"/>
          <a:ext cx="9505950" cy="660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Marc%20-%20tarieven\TARIEVEN\Eandis%20informatie\cpi_hist1920_tcm325-659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Centers\OP\OP_EV\CREG\Dossier%202007\Nacalculatie\Nacalc20080215\Documents%20and%20Settings\htulpinck\Local%20Settings\Temporary%20Internet%20Files\OLK39B\Tariefvoorstel%20aansluitingen%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OEFF.XLS"/>
      <sheetName val="general index"/>
      <sheetName val="health inde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83"/>
  <sheetViews>
    <sheetView showGridLines="0" tabSelected="1" zoomScalePageLayoutView="0" workbookViewId="0" topLeftCell="A1">
      <selection activeCell="A139" sqref="A139"/>
    </sheetView>
  </sheetViews>
  <sheetFormatPr defaultColWidth="8.8515625" defaultRowHeight="12.75"/>
  <cols>
    <col min="1" max="1" width="10.7109375" style="21" bestFit="1" customWidth="1"/>
    <col min="2" max="2" width="36.28125" style="21" customWidth="1"/>
    <col min="3" max="3" width="11.57421875" style="21" customWidth="1"/>
    <col min="4" max="4" width="14.00390625" style="21" customWidth="1"/>
    <col min="5" max="14" width="8.8515625" style="21" customWidth="1"/>
    <col min="15" max="15" width="10.140625" style="21" bestFit="1" customWidth="1"/>
    <col min="16" max="16" width="8.8515625" style="21" customWidth="1"/>
    <col min="17" max="17" width="31.7109375" style="21" customWidth="1"/>
    <col min="18" max="16384" width="8.8515625" style="21" customWidth="1"/>
  </cols>
  <sheetData>
    <row r="1" spans="2:15" ht="12.75">
      <c r="B1" s="22"/>
      <c r="C1" s="23"/>
      <c r="O1" s="567"/>
    </row>
    <row r="2" spans="1:13" ht="26.25">
      <c r="A2" s="24"/>
      <c r="B2" s="25" t="s">
        <v>34</v>
      </c>
      <c r="C2" s="26"/>
      <c r="D2" s="26"/>
      <c r="E2" s="26"/>
      <c r="F2" s="24"/>
      <c r="G2" s="24"/>
      <c r="H2" s="24"/>
      <c r="I2" s="24"/>
      <c r="J2" s="24"/>
      <c r="K2" s="24"/>
      <c r="L2" s="24"/>
      <c r="M2" s="24"/>
    </row>
    <row r="3" spans="2:3" ht="12.75">
      <c r="B3" s="22"/>
      <c r="C3" s="23"/>
    </row>
    <row r="4" spans="2:3" ht="12.75">
      <c r="B4" s="22"/>
      <c r="C4" s="23"/>
    </row>
    <row r="5" spans="2:3" ht="12.75">
      <c r="B5" s="22"/>
      <c r="C5" s="27"/>
    </row>
    <row r="6" spans="2:3" ht="13.5" thickBot="1">
      <c r="B6" s="22"/>
      <c r="C6" s="23"/>
    </row>
    <row r="7" spans="2:6" ht="13.5" thickBot="1">
      <c r="B7" s="22" t="s">
        <v>23</v>
      </c>
      <c r="C7" s="880"/>
      <c r="D7" s="881"/>
      <c r="E7" s="881"/>
      <c r="F7" s="882"/>
    </row>
    <row r="8" spans="2:6" ht="13.5" thickBot="1">
      <c r="B8" s="22" t="s">
        <v>24</v>
      </c>
      <c r="C8" s="880"/>
      <c r="D8" s="881"/>
      <c r="E8" s="881"/>
      <c r="F8" s="882"/>
    </row>
    <row r="9" spans="2:6" ht="13.5" thickBot="1">
      <c r="B9" s="22" t="s">
        <v>249</v>
      </c>
      <c r="C9" s="880"/>
      <c r="D9" s="881"/>
      <c r="E9" s="881"/>
      <c r="F9" s="882"/>
    </row>
    <row r="10" spans="2:6" ht="13.5" thickBot="1">
      <c r="B10" s="22" t="s">
        <v>25</v>
      </c>
      <c r="C10" s="880"/>
      <c r="D10" s="881"/>
      <c r="E10" s="881"/>
      <c r="F10" s="882"/>
    </row>
    <row r="11" spans="2:6" s="28" customFormat="1" ht="13.5" thickBot="1">
      <c r="B11" s="29"/>
      <c r="C11" s="30"/>
      <c r="D11" s="30"/>
      <c r="E11" s="30"/>
      <c r="F11" s="30"/>
    </row>
    <row r="12" spans="2:6" ht="13.5" thickBot="1">
      <c r="B12" s="22" t="s">
        <v>26</v>
      </c>
      <c r="C12" s="883" t="s">
        <v>369</v>
      </c>
      <c r="D12" s="884"/>
      <c r="E12" s="884"/>
      <c r="F12" s="885"/>
    </row>
    <row r="13" spans="2:3" ht="12.75">
      <c r="B13" s="22"/>
      <c r="C13" s="23"/>
    </row>
    <row r="14" spans="2:3" ht="13.5" thickBot="1">
      <c r="B14" s="22"/>
      <c r="C14" s="23"/>
    </row>
    <row r="15" spans="2:5" ht="13.5" thickBot="1">
      <c r="B15" s="31" t="s">
        <v>27</v>
      </c>
      <c r="C15" s="22"/>
      <c r="D15" s="31" t="s">
        <v>28</v>
      </c>
      <c r="E15" s="32">
        <v>2015</v>
      </c>
    </row>
    <row r="16" spans="2:5" ht="13.5" thickBot="1">
      <c r="B16" s="31"/>
      <c r="C16" s="22"/>
      <c r="D16" s="31" t="s">
        <v>29</v>
      </c>
      <c r="E16" s="32">
        <v>2016</v>
      </c>
    </row>
    <row r="17" spans="2:3" ht="13.5" thickBot="1">
      <c r="B17" s="33"/>
      <c r="C17" s="23"/>
    </row>
    <row r="18" spans="2:16" s="34" customFormat="1" ht="13.5" thickBot="1">
      <c r="B18" s="31" t="s">
        <v>30</v>
      </c>
      <c r="E18" s="32">
        <v>2015</v>
      </c>
      <c r="F18" s="13" t="s">
        <v>410</v>
      </c>
      <c r="G18" s="35"/>
      <c r="H18" s="35"/>
      <c r="I18" s="35"/>
      <c r="J18" s="35"/>
      <c r="K18" s="35"/>
      <c r="L18" s="35"/>
      <c r="M18" s="35"/>
      <c r="N18" s="35"/>
      <c r="O18" s="35"/>
      <c r="P18" s="35"/>
    </row>
    <row r="19" spans="5:16" s="34" customFormat="1" ht="13.5" thickBot="1">
      <c r="E19" s="32">
        <v>2016</v>
      </c>
      <c r="F19" s="13" t="s">
        <v>410</v>
      </c>
      <c r="G19" s="35"/>
      <c r="H19" s="35"/>
      <c r="I19" s="35"/>
      <c r="J19" s="35"/>
      <c r="K19" s="35"/>
      <c r="L19" s="35"/>
      <c r="M19" s="35"/>
      <c r="N19" s="35"/>
      <c r="O19" s="35"/>
      <c r="P19" s="35"/>
    </row>
    <row r="20" spans="2:3" ht="12.75">
      <c r="B20" s="36"/>
      <c r="C20" s="37"/>
    </row>
    <row r="22" spans="1:9" ht="12.75">
      <c r="A22" s="877" t="s">
        <v>69</v>
      </c>
      <c r="B22" s="878"/>
      <c r="C22" s="878"/>
      <c r="D22" s="878"/>
      <c r="E22" s="878"/>
      <c r="F22" s="878"/>
      <c r="G22" s="878"/>
      <c r="H22" s="878"/>
      <c r="I22" s="879"/>
    </row>
    <row r="23" ht="14.25">
      <c r="A23" s="38"/>
    </row>
    <row r="24" ht="12.75">
      <c r="A24" s="39" t="s">
        <v>31</v>
      </c>
    </row>
    <row r="25" ht="12.75">
      <c r="A25" s="39" t="s">
        <v>32</v>
      </c>
    </row>
    <row r="26" ht="12.75">
      <c r="A26" s="39" t="s">
        <v>68</v>
      </c>
    </row>
    <row r="27" ht="12.75">
      <c r="A27" s="40" t="s">
        <v>72</v>
      </c>
    </row>
    <row r="28" ht="12.75">
      <c r="A28" s="21" t="s">
        <v>71</v>
      </c>
    </row>
    <row r="29" ht="12.75">
      <c r="A29" s="40" t="s">
        <v>33</v>
      </c>
    </row>
    <row r="30" ht="12.75">
      <c r="A30" s="40"/>
    </row>
    <row r="31" s="40" customFormat="1" ht="12.75">
      <c r="A31" s="40" t="s">
        <v>73</v>
      </c>
    </row>
    <row r="32" s="40" customFormat="1" ht="12.75"/>
    <row r="33" s="40" customFormat="1" ht="12.75">
      <c r="A33" s="41" t="s">
        <v>184</v>
      </c>
    </row>
    <row r="34" s="40" customFormat="1" ht="12.75">
      <c r="A34" s="41" t="s">
        <v>114</v>
      </c>
    </row>
    <row r="35" s="40" customFormat="1" ht="12.75">
      <c r="A35" s="41" t="s">
        <v>176</v>
      </c>
    </row>
    <row r="36" s="40" customFormat="1" ht="12.75"/>
    <row r="37" spans="1:9" ht="12.75">
      <c r="A37" s="877" t="s">
        <v>74</v>
      </c>
      <c r="B37" s="878"/>
      <c r="C37" s="878"/>
      <c r="D37" s="878"/>
      <c r="E37" s="878"/>
      <c r="F37" s="878"/>
      <c r="G37" s="878"/>
      <c r="H37" s="878"/>
      <c r="I37" s="879"/>
    </row>
    <row r="38" spans="1:12" s="39" customFormat="1" ht="12.75">
      <c r="A38" s="42"/>
      <c r="B38" s="42"/>
      <c r="C38" s="21"/>
      <c r="D38" s="21"/>
      <c r="E38" s="21"/>
      <c r="F38" s="21"/>
      <c r="G38" s="21"/>
      <c r="H38" s="21"/>
      <c r="I38" s="21"/>
      <c r="J38" s="21"/>
      <c r="K38" s="21"/>
      <c r="L38" s="21"/>
    </row>
    <row r="39" spans="1:10" ht="12.75">
      <c r="A39" s="42"/>
      <c r="B39" s="43"/>
      <c r="C39" s="44"/>
      <c r="D39" s="45" t="s">
        <v>177</v>
      </c>
      <c r="E39" s="44"/>
      <c r="F39" s="44"/>
      <c r="G39" s="44"/>
      <c r="H39" s="44"/>
      <c r="I39" s="44"/>
      <c r="J39" s="44"/>
    </row>
    <row r="40" spans="1:10" ht="12.75">
      <c r="A40" s="42"/>
      <c r="B40" s="46"/>
      <c r="C40" s="44"/>
      <c r="D40" s="45"/>
      <c r="E40" s="44"/>
      <c r="F40" s="44"/>
      <c r="G40" s="44"/>
      <c r="H40" s="44"/>
      <c r="I40" s="44"/>
      <c r="J40" s="44"/>
    </row>
    <row r="41" spans="1:10" ht="15" customHeight="1">
      <c r="A41" s="42"/>
      <c r="B41" s="47"/>
      <c r="C41" s="48"/>
      <c r="D41" s="45" t="s">
        <v>85</v>
      </c>
      <c r="E41" s="49"/>
      <c r="F41" s="49"/>
      <c r="G41" s="49"/>
      <c r="H41" s="44"/>
      <c r="I41" s="44"/>
      <c r="J41" s="44"/>
    </row>
    <row r="42" spans="1:10" ht="12.75">
      <c r="A42" s="42"/>
      <c r="B42" s="50"/>
      <c r="C42" s="44"/>
      <c r="D42" s="45"/>
      <c r="E42" s="44"/>
      <c r="F42" s="44"/>
      <c r="G42" s="44"/>
      <c r="H42" s="44"/>
      <c r="I42" s="44"/>
      <c r="J42" s="44"/>
    </row>
    <row r="43" spans="1:10" ht="12.75">
      <c r="A43" s="42"/>
      <c r="B43" s="51"/>
      <c r="C43" s="44"/>
      <c r="D43" s="45" t="s">
        <v>178</v>
      </c>
      <c r="E43" s="44"/>
      <c r="F43" s="44"/>
      <c r="G43" s="44"/>
      <c r="H43" s="44"/>
      <c r="I43" s="44"/>
      <c r="J43" s="44"/>
    </row>
    <row r="44" spans="1:10" ht="12.75">
      <c r="A44" s="42"/>
      <c r="B44" s="52"/>
      <c r="C44" s="44"/>
      <c r="D44" s="45"/>
      <c r="E44" s="44"/>
      <c r="F44" s="44"/>
      <c r="G44" s="44"/>
      <c r="H44" s="44"/>
      <c r="I44" s="44"/>
      <c r="J44" s="44"/>
    </row>
    <row r="45" spans="1:11" ht="12.75" customHeight="1">
      <c r="A45" s="42"/>
      <c r="B45" s="53"/>
      <c r="C45" s="44"/>
      <c r="D45" s="45" t="s">
        <v>179</v>
      </c>
      <c r="E45" s="54"/>
      <c r="F45" s="54"/>
      <c r="G45" s="54"/>
      <c r="H45" s="54"/>
      <c r="I45" s="54"/>
      <c r="J45" s="54"/>
      <c r="K45" s="55"/>
    </row>
    <row r="46" spans="1:11" ht="12.75">
      <c r="A46" s="42"/>
      <c r="B46" s="42"/>
      <c r="D46" s="55"/>
      <c r="E46" s="55"/>
      <c r="F46" s="55"/>
      <c r="G46" s="55"/>
      <c r="H46" s="55"/>
      <c r="I46" s="55"/>
      <c r="J46" s="55"/>
      <c r="K46" s="55"/>
    </row>
    <row r="47" spans="1:4" ht="12.75">
      <c r="A47" s="42"/>
      <c r="B47" s="42"/>
      <c r="D47" s="56"/>
    </row>
    <row r="48" spans="1:4" ht="12.75">
      <c r="A48" s="42"/>
      <c r="B48" s="42"/>
      <c r="D48" s="56"/>
    </row>
    <row r="49" spans="1:9" ht="12.75">
      <c r="A49" s="877" t="s">
        <v>111</v>
      </c>
      <c r="B49" s="878"/>
      <c r="C49" s="878"/>
      <c r="D49" s="878"/>
      <c r="E49" s="878"/>
      <c r="F49" s="878"/>
      <c r="G49" s="878"/>
      <c r="H49" s="878"/>
      <c r="I49" s="879"/>
    </row>
    <row r="50" spans="1:2" s="28" customFormat="1" ht="12.75">
      <c r="A50" s="57"/>
      <c r="B50" s="21"/>
    </row>
    <row r="51" spans="1:2" s="28" customFormat="1" ht="12.75">
      <c r="A51" s="58" t="s">
        <v>186</v>
      </c>
      <c r="B51" s="21"/>
    </row>
    <row r="52" spans="1:2" s="28" customFormat="1" ht="12.75">
      <c r="A52" s="58" t="s">
        <v>187</v>
      </c>
      <c r="B52" s="21"/>
    </row>
    <row r="53" spans="1:2" s="28" customFormat="1" ht="12.75">
      <c r="A53" s="58" t="s">
        <v>188</v>
      </c>
      <c r="B53" s="21"/>
    </row>
    <row r="54" spans="1:2" s="28" customFormat="1" ht="12.75">
      <c r="A54" s="58" t="s">
        <v>189</v>
      </c>
      <c r="B54" s="21"/>
    </row>
    <row r="55" spans="1:2" s="28" customFormat="1" ht="12.75">
      <c r="A55" s="58" t="s">
        <v>190</v>
      </c>
      <c r="B55" s="21"/>
    </row>
    <row r="56" spans="1:2" s="28" customFormat="1" ht="12.75">
      <c r="A56" s="58" t="s">
        <v>191</v>
      </c>
      <c r="B56" s="21"/>
    </row>
    <row r="57" spans="1:2" s="28" customFormat="1" ht="12.75">
      <c r="A57" s="57"/>
      <c r="B57" s="21"/>
    </row>
    <row r="58" spans="1:2" s="28" customFormat="1" ht="12.75">
      <c r="A58" s="57"/>
      <c r="B58" s="21"/>
    </row>
    <row r="59" spans="1:2" ht="12.75">
      <c r="A59" s="14" t="s">
        <v>180</v>
      </c>
      <c r="B59" s="16"/>
    </row>
    <row r="60" ht="12.75">
      <c r="A60" s="45" t="s">
        <v>181</v>
      </c>
    </row>
    <row r="61" ht="12.75">
      <c r="A61" s="45" t="s">
        <v>182</v>
      </c>
    </row>
    <row r="62" ht="12.75">
      <c r="A62" s="39"/>
    </row>
    <row r="63" spans="1:7" ht="12.75">
      <c r="A63" s="14" t="str">
        <f>+'TABEL 1A'!A1:L1</f>
        <v> TABEL 1A: Resultatenrekening (algemene boekhouding) voor boekjaar 2015 (waarden boekhouding)</v>
      </c>
      <c r="B63" s="16"/>
      <c r="C63" s="16"/>
      <c r="D63" s="16"/>
      <c r="E63" s="16"/>
      <c r="F63" s="16"/>
      <c r="G63" s="16"/>
    </row>
    <row r="64" spans="1:6" ht="12.75">
      <c r="A64" s="14" t="str">
        <f>+'TABEL 1B'!A1:L1</f>
        <v> TABEL 1B: Resultatenrekening (algemene boekhouding) voor boekjaar 2016 (waarden boekhouding)</v>
      </c>
      <c r="B64" s="16"/>
      <c r="C64" s="16"/>
      <c r="D64" s="16"/>
      <c r="E64" s="16"/>
      <c r="F64" s="16"/>
    </row>
    <row r="65" ht="12.75">
      <c r="A65" s="45" t="s">
        <v>384</v>
      </c>
    </row>
    <row r="66" ht="12.75">
      <c r="A66" s="45" t="s">
        <v>385</v>
      </c>
    </row>
    <row r="67" ht="12.75">
      <c r="A67" s="45" t="s">
        <v>386</v>
      </c>
    </row>
    <row r="68" ht="12.75">
      <c r="A68" s="39" t="str">
        <f>"Tabel 1A en tabel 1B hebben respectievelijk betrekking op de waarden van "&amp;E15&amp;" en "&amp;E16&amp;" van de reguleringsperiode en de gerapporteerde waarden dienen  overeen te komen"</f>
        <v>Tabel 1A en tabel 1B hebben respectievelijk betrekking op de waarden van 2015 en 2016 van de reguleringsperiode en de gerapporteerde waarden dienen  overeen te komen</v>
      </c>
    </row>
    <row r="69" spans="1:5" ht="14.25">
      <c r="A69" s="45" t="s">
        <v>193</v>
      </c>
      <c r="B69" s="59"/>
      <c r="C69" s="59"/>
      <c r="D69" s="59"/>
      <c r="E69" s="59"/>
    </row>
    <row r="70" spans="1:5" ht="14.25">
      <c r="A70" s="60"/>
      <c r="B70" s="59"/>
      <c r="C70" s="59"/>
      <c r="D70" s="775"/>
      <c r="E70" s="59"/>
    </row>
    <row r="71" spans="1:2" s="28" customFormat="1" ht="12.75">
      <c r="A71" s="14" t="str">
        <f>+'TABEL 2'!A1:H1</f>
        <v>TABEL 2: Algemeen overzicht</v>
      </c>
      <c r="B71" s="16"/>
    </row>
    <row r="72" spans="1:2" s="28" customFormat="1" ht="12.75">
      <c r="A72" s="45" t="s">
        <v>172</v>
      </c>
      <c r="B72" s="21"/>
    </row>
    <row r="73" spans="1:2" s="28" customFormat="1" ht="12.75">
      <c r="A73" s="39"/>
      <c r="B73" s="21"/>
    </row>
    <row r="74" spans="1:3" s="28" customFormat="1" ht="12.75">
      <c r="A74" s="14" t="str">
        <f>+'TABEL 3A'!A1:H1</f>
        <v>TABEL 3A: Overzicht exogene kosten (gebudgetteerde waarden)</v>
      </c>
      <c r="B74" s="14"/>
      <c r="C74" s="14"/>
    </row>
    <row r="75" spans="1:3" s="28" customFormat="1" ht="12.75">
      <c r="A75" s="14" t="str">
        <f>+'TABEL 3B'!A1:I1</f>
        <v>TABEL 3B: Overzicht exogene kosten (werkelijke waarden)</v>
      </c>
      <c r="B75" s="14"/>
      <c r="C75" s="14"/>
    </row>
    <row r="76" s="28" customFormat="1" ht="12.75">
      <c r="A76" s="61" t="s">
        <v>173</v>
      </c>
    </row>
    <row r="77" s="28" customFormat="1" ht="12.75">
      <c r="A77" s="61" t="s">
        <v>174</v>
      </c>
    </row>
    <row r="78" s="28" customFormat="1" ht="12.75">
      <c r="A78" s="61" t="s">
        <v>91</v>
      </c>
    </row>
    <row r="79" s="28" customFormat="1" ht="12.75">
      <c r="A79" s="566" t="s">
        <v>175</v>
      </c>
    </row>
    <row r="80" s="28" customFormat="1" ht="12.75">
      <c r="A80" s="61"/>
    </row>
    <row r="81" spans="1:8" s="28" customFormat="1" ht="12.75">
      <c r="A81" s="771" t="str">
        <f>+'TABEL 4A'!A1:H1</f>
        <v>TABEL 4A: Opvolging regulatoir saldo inzake exogene kosten m.b.t. distributienettarieven (cfr tariefmethodologie VREG)</v>
      </c>
      <c r="B81" s="771"/>
      <c r="C81" s="771"/>
      <c r="D81" s="771"/>
      <c r="E81" s="771"/>
      <c r="F81" s="774"/>
      <c r="G81" s="774"/>
      <c r="H81" s="774"/>
    </row>
    <row r="82" s="28" customFormat="1" ht="12.75">
      <c r="A82" s="870" t="s">
        <v>466</v>
      </c>
    </row>
    <row r="83" s="28" customFormat="1" ht="12.75">
      <c r="A83" s="870" t="s">
        <v>467</v>
      </c>
    </row>
    <row r="84" s="28" customFormat="1" ht="12.75">
      <c r="A84" s="870" t="s">
        <v>468</v>
      </c>
    </row>
    <row r="85" s="28" customFormat="1" ht="12.75" customHeight="1">
      <c r="A85" s="61" t="s">
        <v>70</v>
      </c>
    </row>
    <row r="86" spans="1:2" ht="12.75">
      <c r="A86" s="61"/>
      <c r="B86" s="28"/>
    </row>
    <row r="87" spans="1:10" s="28" customFormat="1" ht="12.75">
      <c r="A87" s="771" t="str">
        <f>+'TABEL 4B'!A1:J1</f>
        <v>TABEL 4B: Opvolging regulatoir saldo inzake exogene kosten m.b.t. transmissienettarieven (cfr tariefmethodologie VREG)</v>
      </c>
      <c r="B87" s="771"/>
      <c r="C87" s="14"/>
      <c r="D87" s="14"/>
      <c r="E87" s="14"/>
      <c r="F87" s="15"/>
      <c r="G87" s="15"/>
      <c r="H87" s="15"/>
      <c r="J87" s="770"/>
    </row>
    <row r="88" spans="1:2" s="28" customFormat="1" ht="12.75">
      <c r="A88" s="772" t="s">
        <v>438</v>
      </c>
      <c r="B88" s="773"/>
    </row>
    <row r="89" spans="1:2" s="28" customFormat="1" ht="12.75">
      <c r="A89" s="772" t="s">
        <v>415</v>
      </c>
      <c r="B89" s="773"/>
    </row>
    <row r="90" spans="1:2" s="28" customFormat="1" ht="12.75">
      <c r="A90" s="772" t="s">
        <v>416</v>
      </c>
      <c r="B90" s="773"/>
    </row>
    <row r="91" spans="1:2" s="28" customFormat="1" ht="12.75" customHeight="1">
      <c r="A91" s="772" t="s">
        <v>70</v>
      </c>
      <c r="B91" s="773"/>
    </row>
    <row r="92" spans="1:2" ht="12.75">
      <c r="A92" s="581"/>
      <c r="B92" s="28"/>
    </row>
    <row r="93" spans="1:17" ht="12.75">
      <c r="A93" s="14" t="str">
        <f>+'TABEL 5A'!A1:L1</f>
        <v>TABEL 5A: Opvolging regulatoir saldo inzake volumeverschillen m.b.t. inkomsten uit periodieke distributienettarieven voor niet-exogene kosten op basis van energieverbruikgerelateerde tariefdragers (kWh, kWmax, kW, kVarh en kVA)</v>
      </c>
      <c r="B93" s="14"/>
      <c r="C93" s="14"/>
      <c r="D93" s="14"/>
      <c r="E93" s="14"/>
      <c r="F93" s="14"/>
      <c r="G93" s="14"/>
      <c r="H93" s="14"/>
      <c r="I93" s="14"/>
      <c r="J93" s="14"/>
      <c r="K93" s="14"/>
      <c r="L93" s="14"/>
      <c r="M93" s="14"/>
      <c r="N93" s="16"/>
      <c r="O93" s="16"/>
      <c r="P93" s="16"/>
      <c r="Q93" s="16"/>
    </row>
    <row r="94" spans="1:2" ht="12.75">
      <c r="A94" s="61" t="s">
        <v>309</v>
      </c>
      <c r="B94" s="28"/>
    </row>
    <row r="95" spans="1:2" ht="12.75">
      <c r="A95" s="61" t="s">
        <v>244</v>
      </c>
      <c r="B95" s="28"/>
    </row>
    <row r="96" spans="1:2" ht="12.75">
      <c r="A96" s="61" t="s">
        <v>88</v>
      </c>
      <c r="B96" s="28"/>
    </row>
    <row r="97" s="28" customFormat="1" ht="12.75" customHeight="1">
      <c r="A97" s="61" t="s">
        <v>70</v>
      </c>
    </row>
    <row r="98" spans="1:2" ht="12.75">
      <c r="A98" s="61"/>
      <c r="B98" s="28"/>
    </row>
    <row r="99" spans="1:7" s="28" customFormat="1" ht="12.75">
      <c r="A99" s="15" t="str">
        <f>+'TABEL 5B'!A1:J1</f>
        <v>TABEL 5B: Werkelijke ontvangsten uit periodieke distributienettarieven voor niet-exogene kosten in boekjaar 2015 (elektriciteit - afname)</v>
      </c>
      <c r="B99" s="15"/>
      <c r="C99" s="15"/>
      <c r="D99" s="15"/>
      <c r="E99" s="15"/>
      <c r="F99" s="15"/>
      <c r="G99" s="15"/>
    </row>
    <row r="100" s="28" customFormat="1" ht="12.75">
      <c r="A100" s="581" t="str">
        <f>"Teneinde de werkelijke ontvangsten uit niet-exogene kosten voor boekjaar "&amp;E15&amp;" m.b.t. energieverbruikgerelateerde tariefdragers (kWh, kWmax, kW, kVarh en kVA) correct te bepalen, worden"</f>
        <v>Teneinde de werkelijke ontvangsten uit niet-exogene kosten voor boekjaar 2015 m.b.t. energieverbruikgerelateerde tariefdragers (kWh, kWmax, kW, kVarh en kVA) correct te bepalen, worden</v>
      </c>
    </row>
    <row r="101" s="28" customFormat="1" ht="12.75">
      <c r="A101" s="546" t="str">
        <f>"in deze tabel de totale werkelijke ontvangsten voor elektriciteit (afname) in boekjaar "&amp;E15&amp;" opgevraagd en dit per tariefcomponent. Vervolgens vult de VREG ook per tariefcomponent het aandeel van de"</f>
        <v>in deze tabel de totale werkelijke ontvangsten voor elektriciteit (afname) in boekjaar 2015 opgevraagd en dit per tariefcomponent. Vervolgens vult de VREG ook per tariefcomponent het aandeel van de</v>
      </c>
    </row>
    <row r="102" s="28" customFormat="1" ht="12.75">
      <c r="A102" s="546" t="s">
        <v>361</v>
      </c>
    </row>
    <row r="103" s="28" customFormat="1" ht="12.75">
      <c r="A103" s="61" t="s">
        <v>353</v>
      </c>
    </row>
    <row r="104" s="28" customFormat="1" ht="12.75">
      <c r="A104" s="61" t="s">
        <v>354</v>
      </c>
    </row>
    <row r="105" s="28" customFormat="1" ht="12.75">
      <c r="A105" s="61" t="s">
        <v>357</v>
      </c>
    </row>
    <row r="106" s="28" customFormat="1" ht="12.75">
      <c r="A106" s="566" t="s">
        <v>366</v>
      </c>
    </row>
    <row r="107" s="28" customFormat="1" ht="12.75">
      <c r="A107" s="768" t="s">
        <v>439</v>
      </c>
    </row>
    <row r="108" s="28" customFormat="1" ht="12.75">
      <c r="A108" s="768" t="s">
        <v>440</v>
      </c>
    </row>
    <row r="109" s="28" customFormat="1" ht="12.75">
      <c r="A109" s="546"/>
    </row>
    <row r="110" spans="1:9" s="28" customFormat="1" ht="12.75">
      <c r="A110" s="15" t="str">
        <f>+'TABEL 5C'!A1:I1</f>
        <v>TABEL 5C: Werkelijke ontvangsten uit periodieke distributienettarieven voor niet-exogene kosten in boekjaar 2015 (elektriciteit-injectie)</v>
      </c>
      <c r="B110" s="15"/>
      <c r="C110" s="15"/>
      <c r="D110" s="15"/>
      <c r="E110" s="15"/>
      <c r="F110" s="15"/>
      <c r="G110" s="15"/>
      <c r="H110" s="15"/>
      <c r="I110" s="15"/>
    </row>
    <row r="111" s="28" customFormat="1" ht="12.75">
      <c r="A111" s="581" t="str">
        <f>"Teneinde de werkelijke ontvangsten uit niet-exogene kosten voor boekjaar "&amp;E15&amp;" m.b.t. energieverbruikgerelateerde tariefdragers (kWh, kWmax, kW, kVarh en kVA) correct te bepalen, worden"</f>
        <v>Teneinde de werkelijke ontvangsten uit niet-exogene kosten voor boekjaar 2015 m.b.t. energieverbruikgerelateerde tariefdragers (kWh, kWmax, kW, kVarh en kVA) correct te bepalen, worden</v>
      </c>
    </row>
    <row r="112" s="28" customFormat="1" ht="12.75">
      <c r="A112" s="546" t="str">
        <f>"in deze tabel de totale werkelijke ontvangsten voor elektriciteit (injectie) in boekjaar "&amp;E15&amp;" opgevraagd en dit per tariefcomponent. Vervolgens vult de VREG ook per tariefcomponent het aandeel van de"</f>
        <v>in deze tabel de totale werkelijke ontvangsten voor elektriciteit (injectie) in boekjaar 2015 opgevraagd en dit per tariefcomponent. Vervolgens vult de VREG ook per tariefcomponent het aandeel van de</v>
      </c>
    </row>
    <row r="113" s="28" customFormat="1" ht="12.75">
      <c r="A113" s="546" t="s">
        <v>361</v>
      </c>
    </row>
    <row r="114" s="28" customFormat="1" ht="12.75">
      <c r="A114" s="61" t="s">
        <v>351</v>
      </c>
    </row>
    <row r="115" s="28" customFormat="1" ht="12.75">
      <c r="A115" s="61" t="s">
        <v>352</v>
      </c>
    </row>
    <row r="116" s="28" customFormat="1" ht="12.75">
      <c r="A116" s="61" t="s">
        <v>357</v>
      </c>
    </row>
    <row r="117" s="28" customFormat="1" ht="12.75">
      <c r="A117" s="566" t="s">
        <v>366</v>
      </c>
    </row>
    <row r="118" s="28" customFormat="1" ht="12.75">
      <c r="A118" s="768" t="s">
        <v>441</v>
      </c>
    </row>
    <row r="119" s="28" customFormat="1" ht="12.75">
      <c r="A119" s="566" t="s">
        <v>367</v>
      </c>
    </row>
    <row r="120" s="28" customFormat="1" ht="12.75">
      <c r="A120" s="61"/>
    </row>
    <row r="121" spans="1:8" s="28" customFormat="1" ht="12.75">
      <c r="A121" s="15" t="str">
        <f>+'TABEL 5D'!A1:G1</f>
        <v>TABEL 5D: Werkelijke ontvangsten uit periodieke distributienettarieven voor niet-exogene kosten in boekjaar 2015 (gas)</v>
      </c>
      <c r="B121" s="15"/>
      <c r="C121" s="15"/>
      <c r="D121" s="15"/>
      <c r="E121" s="15"/>
      <c r="F121" s="15"/>
      <c r="G121" s="15"/>
      <c r="H121" s="15"/>
    </row>
    <row r="122" s="28" customFormat="1" ht="12.75">
      <c r="A122" s="581" t="str">
        <f>"Teneinde de werkelijke ontvangsten uit niet-exogene kosten voor boekjaar "&amp;E15&amp;" m.b.t. energieverbruikgerelateerde tariefdragers (kWh, kWmax, kW, kVarh en kVA) correct te bepalen, worden"</f>
        <v>Teneinde de werkelijke ontvangsten uit niet-exogene kosten voor boekjaar 2015 m.b.t. energieverbruikgerelateerde tariefdragers (kWh, kWmax, kW, kVarh en kVA) correct te bepalen, worden</v>
      </c>
    </row>
    <row r="123" s="28" customFormat="1" ht="12.75">
      <c r="A123" s="546" t="str">
        <f>"in deze tabel de totale werkelijke ontvangsten voor gas in boekjaar "&amp;E15&amp;" opgevraagd en dit per tariefcomponent. Vervolgens vult de VREG ook per tariefcomponent het aandeel van de"</f>
        <v>in deze tabel de totale werkelijke ontvangsten voor gas in boekjaar 2015 opgevraagd en dit per tariefcomponent. Vervolgens vult de VREG ook per tariefcomponent het aandeel van de</v>
      </c>
    </row>
    <row r="124" s="28" customFormat="1" ht="12.75">
      <c r="A124" s="546" t="s">
        <v>362</v>
      </c>
    </row>
    <row r="125" s="28" customFormat="1" ht="12.75">
      <c r="A125" s="61" t="s">
        <v>355</v>
      </c>
    </row>
    <row r="126" s="28" customFormat="1" ht="12.75">
      <c r="A126" s="61" t="s">
        <v>352</v>
      </c>
    </row>
    <row r="127" s="28" customFormat="1" ht="12.75">
      <c r="A127" s="61" t="s">
        <v>356</v>
      </c>
    </row>
    <row r="128" s="28" customFormat="1" ht="12.75">
      <c r="A128" s="566" t="s">
        <v>366</v>
      </c>
    </row>
    <row r="129" s="28" customFormat="1" ht="12.75">
      <c r="A129" s="768" t="s">
        <v>441</v>
      </c>
    </row>
    <row r="130" s="28" customFormat="1" ht="12.75">
      <c r="A130" s="566" t="s">
        <v>367</v>
      </c>
    </row>
    <row r="131" s="28" customFormat="1" ht="12.75">
      <c r="A131" s="61"/>
    </row>
    <row r="132" spans="1:13" ht="12.75">
      <c r="A132" s="774" t="str">
        <f>+'TABEL 6'!A1:J1</f>
        <v>TABEL 6: Overzicht afbouw regulatoir actief (-passief) per tariefcomponent  en saldi beheersbare kosten, geboekt onder voorgaande tariefmethodologie(ën), per tariefcomponent</v>
      </c>
      <c r="B132" s="15"/>
      <c r="C132" s="16"/>
      <c r="D132" s="16"/>
      <c r="E132" s="16"/>
      <c r="F132" s="16"/>
      <c r="G132" s="16"/>
      <c r="H132" s="16"/>
      <c r="K132" s="871"/>
      <c r="L132" s="871"/>
      <c r="M132" s="871"/>
    </row>
    <row r="133" spans="1:2" ht="12.75">
      <c r="A133" s="769" t="s">
        <v>442</v>
      </c>
      <c r="B133" s="28"/>
    </row>
    <row r="134" spans="1:2" ht="12.75">
      <c r="A134" s="870" t="s">
        <v>469</v>
      </c>
      <c r="B134" s="28"/>
    </row>
    <row r="135" spans="1:2" ht="12.75">
      <c r="A135" s="579" t="s">
        <v>394</v>
      </c>
      <c r="B135" s="28"/>
    </row>
    <row r="136" spans="1:2" ht="12.75">
      <c r="A136" s="769" t="s">
        <v>443</v>
      </c>
      <c r="B136" s="28"/>
    </row>
    <row r="137" spans="1:2" s="776" customFormat="1" ht="12.75">
      <c r="A137" s="777" t="s">
        <v>444</v>
      </c>
      <c r="B137" s="773"/>
    </row>
    <row r="138" spans="1:2" s="776" customFormat="1" ht="12.75">
      <c r="A138" s="777" t="s">
        <v>445</v>
      </c>
      <c r="B138" s="773"/>
    </row>
    <row r="139" spans="1:2" ht="12.75">
      <c r="A139" s="772" t="s">
        <v>430</v>
      </c>
      <c r="B139" s="28"/>
    </row>
    <row r="140" spans="1:2" ht="12.75">
      <c r="A140" s="772" t="s">
        <v>431</v>
      </c>
      <c r="B140" s="28"/>
    </row>
    <row r="141" spans="1:2" ht="12.75">
      <c r="A141" s="772" t="s">
        <v>432</v>
      </c>
      <c r="B141" s="28"/>
    </row>
    <row r="142" spans="1:2" ht="12.75">
      <c r="A142" s="61"/>
      <c r="B142" s="28"/>
    </row>
    <row r="143" spans="1:8" ht="12.75">
      <c r="A143" s="14" t="str">
        <f>+'TABEL 7'!A1:K1</f>
        <v>TABEL 7: Saldo vermogenskostvergoeding voor geïmmobiliseerde GSC en WKC in portefeuille van de distributienetbeheerder</v>
      </c>
      <c r="B143" s="14"/>
      <c r="C143" s="14"/>
      <c r="D143" s="14"/>
      <c r="E143" s="16"/>
      <c r="F143" s="16"/>
      <c r="G143" s="16"/>
      <c r="H143" s="16"/>
    </row>
    <row r="144" spans="1:2" ht="12.75">
      <c r="A144" s="61" t="s">
        <v>195</v>
      </c>
      <c r="B144" s="28"/>
    </row>
    <row r="145" spans="1:2" ht="12.75">
      <c r="A145" s="61" t="s">
        <v>239</v>
      </c>
      <c r="B145" s="28"/>
    </row>
    <row r="146" ht="12.75">
      <c r="A146" s="45" t="s">
        <v>240</v>
      </c>
    </row>
    <row r="147" ht="12.75">
      <c r="A147" s="39" t="s">
        <v>110</v>
      </c>
    </row>
    <row r="148" ht="12.75">
      <c r="A148" s="39"/>
    </row>
    <row r="149" spans="1:3" ht="12.75">
      <c r="A149" s="14" t="str">
        <f>+'TABEL 8'!A1:J1</f>
        <v>TABEL 8: Belastingen, heffingen, toeslagen, bijdragen en retributies</v>
      </c>
      <c r="B149" s="14"/>
      <c r="C149" s="14"/>
    </row>
    <row r="150" ht="12.75">
      <c r="A150" s="45" t="s">
        <v>196</v>
      </c>
    </row>
    <row r="151" ht="12.75">
      <c r="A151" s="45" t="s">
        <v>446</v>
      </c>
    </row>
    <row r="152" ht="12.75">
      <c r="A152" s="39"/>
    </row>
    <row r="153" ht="14.25">
      <c r="A153" s="38"/>
    </row>
    <row r="154" ht="14.25">
      <c r="A154" s="38"/>
    </row>
    <row r="155" ht="14.25">
      <c r="A155" s="62"/>
    </row>
    <row r="156" ht="14.25">
      <c r="A156" s="38"/>
    </row>
    <row r="157" ht="14.25">
      <c r="A157" s="38"/>
    </row>
    <row r="158" ht="14.25">
      <c r="A158" s="62"/>
    </row>
    <row r="159" ht="14.25">
      <c r="A159" s="38"/>
    </row>
    <row r="160" ht="14.25">
      <c r="A160" s="38"/>
    </row>
    <row r="161" ht="14.25">
      <c r="A161" s="38"/>
    </row>
    <row r="162" ht="14.25">
      <c r="A162" s="62"/>
    </row>
    <row r="163" ht="14.25">
      <c r="A163" s="38"/>
    </row>
    <row r="164" ht="14.25">
      <c r="A164" s="38"/>
    </row>
    <row r="165" ht="14.25">
      <c r="A165" s="62"/>
    </row>
    <row r="166" ht="14.25">
      <c r="A166" s="63"/>
    </row>
    <row r="167" ht="14.25">
      <c r="A167" s="63"/>
    </row>
    <row r="168" ht="14.25">
      <c r="A168" s="38"/>
    </row>
    <row r="169" ht="14.25">
      <c r="A169" s="62"/>
    </row>
    <row r="170" ht="14.25">
      <c r="A170" s="38"/>
    </row>
    <row r="171" ht="14.25">
      <c r="A171" s="38"/>
    </row>
    <row r="172" ht="14.25">
      <c r="A172" s="38"/>
    </row>
    <row r="173" ht="14.25">
      <c r="A173" s="38"/>
    </row>
    <row r="174" ht="14.25">
      <c r="A174" s="62"/>
    </row>
    <row r="175" ht="14.25">
      <c r="A175" s="38"/>
    </row>
    <row r="176" ht="14.25">
      <c r="A176" s="38"/>
    </row>
    <row r="177" ht="14.25">
      <c r="A177" s="38"/>
    </row>
    <row r="178" ht="14.25">
      <c r="A178" s="38"/>
    </row>
    <row r="179" ht="14.25">
      <c r="A179" s="38"/>
    </row>
    <row r="180" ht="15">
      <c r="A180" s="64"/>
    </row>
    <row r="181" ht="14.25">
      <c r="A181" s="38"/>
    </row>
    <row r="182" ht="12.75">
      <c r="A182" s="39"/>
    </row>
    <row r="183" ht="12.75">
      <c r="A183" s="39"/>
    </row>
  </sheetData>
  <sheetProtection/>
  <mergeCells count="8">
    <mergeCell ref="A49:I49"/>
    <mergeCell ref="A22:I22"/>
    <mergeCell ref="C7:F7"/>
    <mergeCell ref="C8:F8"/>
    <mergeCell ref="C9:F9"/>
    <mergeCell ref="C10:F10"/>
    <mergeCell ref="C12:F12"/>
    <mergeCell ref="A37:I37"/>
  </mergeCells>
  <dataValidations count="2">
    <dataValidation type="list" allowBlank="1" showInputMessage="1" showErrorMessage="1" sqref="C12">
      <formula1>"elektriciteit,gas"</formula1>
    </dataValidation>
    <dataValidation type="list" allowBlank="1" showInputMessage="1" showErrorMessage="1" sqref="F18:F19">
      <formula1>"ex-ante,ex-post"</formula1>
    </dataValidation>
  </dataValidations>
  <hyperlinks>
    <hyperlink ref="A59:B59" location="TITELBLAD!A1" display="TITELBLAD"/>
    <hyperlink ref="A63:F63" location="'TABEL 1A'!A1" display="'TABEL 1A'!A1"/>
    <hyperlink ref="A64:F64" location="'TABEL 1B'!A1" display="'TABEL 1B'!A1"/>
    <hyperlink ref="A71:B71" location="'TABEL 2'!A1" display="'TABEL 2'!A1"/>
    <hyperlink ref="A74:C74" location="'TABEL 3A'!A1" display="'TABEL 3A'!A1"/>
    <hyperlink ref="A75:C75" location="'TABEL 3B'!A1" display="'TABEL 3B'!A1"/>
    <hyperlink ref="A132:H132" location="'TABEL 6'!A1" display="'TABEL 6'!A1"/>
    <hyperlink ref="A99:G99" location="'TABEL 5B'!A1" display="'TABEL 5B'!A1"/>
    <hyperlink ref="A93:Q93" location="'TABEL 5A'!A1" display="'TABEL 5A'!A1"/>
    <hyperlink ref="A110:I110" location="'TABEL 5C'!A1" display="'TABEL 5C'!A1"/>
    <hyperlink ref="A121:H121" location="'TABEL 5D'!A1" display="'TABEL 5D'!A1"/>
    <hyperlink ref="A143:H143" location="'TABEL 7'!A1" display="'TABEL 7'!A1"/>
    <hyperlink ref="A149:C149" location="'TABEL 8'!A1" display="'TABEL 8'!A1"/>
    <hyperlink ref="A87:H87" location="'TABEL 4B'!Afdrukbereik" display="'TABEL 4B'!Afdrukbereik"/>
    <hyperlink ref="A81:H81" location="'TABEL 4A'!Afdrukbereik" display="'TABEL 4A'!Afdrukbereik"/>
  </hyperlinks>
  <printOptions/>
  <pageMargins left="0.984251968503937" right="0.2362204724409449" top="0.8267716535433072" bottom="0.7086614173228347" header="0.7480314960629921" footer="0.4724409448818898"/>
  <pageSetup horizontalDpi="600" verticalDpi="600" orientation="landscape" paperSize="8" scale="73" r:id="rId2"/>
  <headerFooter alignWithMargins="0">
    <oddFooter>&amp;C&amp;P/&amp;N</oddFooter>
  </headerFooter>
  <rowBreaks count="1" manualBreakCount="1">
    <brk id="70" max="16" man="1"/>
  </rowBreaks>
  <colBreaks count="1" manualBreakCount="1">
    <brk id="17" max="65535"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P74"/>
  <sheetViews>
    <sheetView showGridLines="0" zoomScale="90" zoomScaleNormal="90" zoomScalePageLayoutView="0" workbookViewId="0" topLeftCell="A46">
      <selection activeCell="D53" sqref="D53"/>
    </sheetView>
  </sheetViews>
  <sheetFormatPr defaultColWidth="8.8515625" defaultRowHeight="12.75"/>
  <cols>
    <col min="1" max="1" width="2.8515625" style="289" customWidth="1"/>
    <col min="2" max="2" width="7.140625" style="289" customWidth="1"/>
    <col min="3" max="3" width="32.8515625" style="289" customWidth="1"/>
    <col min="4" max="4" width="48.28125" style="290" customWidth="1"/>
    <col min="5" max="5" width="20.421875" style="289" customWidth="1"/>
    <col min="6" max="6" width="42.57421875" style="289" customWidth="1"/>
    <col min="7" max="7" width="17.57421875" style="289" customWidth="1"/>
    <col min="8" max="8" width="26.00390625" style="289" customWidth="1"/>
    <col min="9" max="9" width="2.28125" style="289" customWidth="1"/>
    <col min="10" max="10" width="30.140625" style="289" customWidth="1"/>
    <col min="11" max="14" width="10.7109375" style="289" customWidth="1"/>
    <col min="15" max="15" width="10.140625" style="289" customWidth="1"/>
    <col min="16" max="16384" width="8.8515625" style="289" customWidth="1"/>
  </cols>
  <sheetData>
    <row r="1" spans="1:12" s="286" customFormat="1" ht="18.75" thickBot="1">
      <c r="A1" s="945" t="str">
        <f>"TABEL 5B: Werkelijke ontvangsten uit periodieke distributienettarieven voor niet-exogene kosten in boekjaar "&amp;TITELBLAD!E15&amp;" (elektriciteit - afname)"</f>
        <v>TABEL 5B: Werkelijke ontvangsten uit periodieke distributienettarieven voor niet-exogene kosten in boekjaar 2015 (elektriciteit - afname)</v>
      </c>
      <c r="B1" s="946"/>
      <c r="C1" s="946"/>
      <c r="D1" s="946"/>
      <c r="E1" s="946"/>
      <c r="F1" s="946"/>
      <c r="G1" s="946"/>
      <c r="H1" s="946"/>
      <c r="I1" s="946"/>
      <c r="J1" s="947"/>
      <c r="L1" s="690" t="str">
        <f>+TITELBLAD!C12</f>
        <v>elektriciteit</v>
      </c>
    </row>
    <row r="2" spans="1:16" s="287" customFormat="1" ht="11.25">
      <c r="A2" s="227"/>
      <c r="B2" s="227"/>
      <c r="C2" s="227"/>
      <c r="D2" s="227"/>
      <c r="K2" s="686"/>
      <c r="L2" s="686" t="str">
        <f>+TITELBLAD!B18</f>
        <v>Rapportering over boekjaren:</v>
      </c>
      <c r="M2" s="686"/>
      <c r="N2" s="686">
        <f>+TITELBLAD!E18</f>
        <v>2015</v>
      </c>
      <c r="O2" s="686" t="str">
        <f>+TITELBLAD!F18</f>
        <v>ex-ante</v>
      </c>
      <c r="P2" s="686"/>
    </row>
    <row r="3" spans="1:16" ht="13.5" thickBot="1">
      <c r="A3" s="288"/>
      <c r="K3" s="687"/>
      <c r="L3" s="687"/>
      <c r="M3" s="687"/>
      <c r="N3" s="686">
        <f>+TITELBLAD!E19</f>
        <v>2016</v>
      </c>
      <c r="O3" s="686" t="str">
        <f>+TITELBLAD!F19</f>
        <v>ex-ante</v>
      </c>
      <c r="P3" s="687"/>
    </row>
    <row r="4" spans="1:16" s="299" customFormat="1" ht="75.75" customHeight="1" thickBot="1">
      <c r="A4" s="291"/>
      <c r="B4" s="292"/>
      <c r="C4" s="292"/>
      <c r="D4" s="293"/>
      <c r="E4" s="294"/>
      <c r="F4" s="295" t="str">
        <f>"Totale werkelijke ontvangsten uit periodieke distributienettarieven in boekjaar "&amp;TITELBLAD!E15&amp;" (elektriciteit- afname)"</f>
        <v>Totale werkelijke ontvangsten uit periodieke distributienettarieven in boekjaar 2015 (elektriciteit- afname)</v>
      </c>
      <c r="G4" s="296" t="s">
        <v>310</v>
      </c>
      <c r="H4" s="297" t="str">
        <f>"Werkelijke ontvangsten m.b.t. niet-exogene kosten in boekjaar "&amp;TITELBLAD!E15&amp;" (elektriciteit-afname)"</f>
        <v>Werkelijke ontvangsten m.b.t. niet-exogene kosten in boekjaar 2015 (elektriciteit-afname)</v>
      </c>
      <c r="I4" s="298"/>
      <c r="J4" s="563" t="str">
        <f>"Werkelijke ontvangsten m.b.t. exogene kosten in boekjaar "&amp;TITELBLAD!E15&amp;" (elektriciteit-afname)"</f>
        <v>Werkelijke ontvangsten m.b.t. exogene kosten in boekjaar 2015 (elektriciteit-afname)</v>
      </c>
      <c r="K4" s="688"/>
      <c r="L4" s="688"/>
      <c r="M4" s="688"/>
      <c r="N4" s="688"/>
      <c r="O4" s="689"/>
      <c r="P4" s="689"/>
    </row>
    <row r="5" spans="1:10" s="307" customFormat="1" ht="12.75" customHeight="1" thickBot="1">
      <c r="A5" s="300"/>
      <c r="B5" s="301"/>
      <c r="C5" s="301"/>
      <c r="D5" s="302"/>
      <c r="E5" s="303"/>
      <c r="F5" s="304"/>
      <c r="G5" s="305"/>
      <c r="H5" s="306"/>
      <c r="J5" s="564"/>
    </row>
    <row r="6" spans="1:10" s="312" customFormat="1" ht="16.5" customHeight="1">
      <c r="A6" s="308" t="s">
        <v>254</v>
      </c>
      <c r="B6" s="309" t="s">
        <v>255</v>
      </c>
      <c r="C6" s="309"/>
      <c r="D6" s="310"/>
      <c r="E6" s="311"/>
      <c r="F6" s="634">
        <f>SUM(F7,F34,F37)</f>
        <v>0</v>
      </c>
      <c r="G6" s="635"/>
      <c r="H6" s="636">
        <f>SUM(H7,H34,H37)</f>
        <v>0</v>
      </c>
      <c r="I6" s="637"/>
      <c r="J6" s="638">
        <f>SUM(J7,J34,J37)</f>
        <v>0</v>
      </c>
    </row>
    <row r="7" spans="1:10" s="312" customFormat="1" ht="16.5" customHeight="1">
      <c r="A7" s="308"/>
      <c r="B7" s="309" t="s">
        <v>256</v>
      </c>
      <c r="C7" s="309" t="s">
        <v>257</v>
      </c>
      <c r="D7" s="310"/>
      <c r="E7" s="311"/>
      <c r="F7" s="639">
        <v>0</v>
      </c>
      <c r="G7" s="640">
        <v>0</v>
      </c>
      <c r="H7" s="641">
        <f>F7*G7</f>
        <v>0</v>
      </c>
      <c r="I7" s="637"/>
      <c r="J7" s="642">
        <f>F7-H7</f>
        <v>0</v>
      </c>
    </row>
    <row r="8" spans="1:10" s="312" customFormat="1" ht="16.5" customHeight="1">
      <c r="A8" s="313"/>
      <c r="B8" s="314" t="s">
        <v>258</v>
      </c>
      <c r="C8" s="314" t="s">
        <v>390</v>
      </c>
      <c r="D8" s="310"/>
      <c r="E8" s="311"/>
      <c r="F8" s="643"/>
      <c r="G8" s="644"/>
      <c r="H8" s="645"/>
      <c r="I8" s="637"/>
      <c r="J8" s="646"/>
    </row>
    <row r="9" spans="1:10" s="312" customFormat="1" ht="16.5" customHeight="1">
      <c r="A9" s="313"/>
      <c r="B9" s="315"/>
      <c r="C9" s="316" t="s">
        <v>259</v>
      </c>
      <c r="D9" s="317"/>
      <c r="E9" s="311"/>
      <c r="F9" s="643"/>
      <c r="G9" s="644"/>
      <c r="H9" s="645"/>
      <c r="I9" s="637"/>
      <c r="J9" s="646"/>
    </row>
    <row r="10" spans="1:10" s="312" customFormat="1" ht="16.5" customHeight="1">
      <c r="A10" s="313"/>
      <c r="B10" s="315"/>
      <c r="C10" s="318" t="s">
        <v>260</v>
      </c>
      <c r="D10" s="317"/>
      <c r="E10" s="311"/>
      <c r="F10" s="643"/>
      <c r="G10" s="644"/>
      <c r="H10" s="645"/>
      <c r="I10" s="637"/>
      <c r="J10" s="646"/>
    </row>
    <row r="11" spans="1:10" s="312" customFormat="1" ht="16.5" customHeight="1">
      <c r="A11" s="313"/>
      <c r="B11" s="315"/>
      <c r="C11" s="318" t="s">
        <v>261</v>
      </c>
      <c r="D11" s="317"/>
      <c r="E11" s="311"/>
      <c r="F11" s="643"/>
      <c r="G11" s="644"/>
      <c r="H11" s="645"/>
      <c r="I11" s="637"/>
      <c r="J11" s="646"/>
    </row>
    <row r="12" spans="1:10" s="312" customFormat="1" ht="16.5" customHeight="1">
      <c r="A12" s="313"/>
      <c r="B12" s="315"/>
      <c r="C12" s="319" t="s">
        <v>262</v>
      </c>
      <c r="D12" s="320"/>
      <c r="E12" s="311"/>
      <c r="F12" s="643"/>
      <c r="G12" s="644"/>
      <c r="H12" s="645"/>
      <c r="I12" s="637"/>
      <c r="J12" s="646"/>
    </row>
    <row r="13" spans="1:10" s="312" customFormat="1" ht="16.5" customHeight="1">
      <c r="A13" s="313"/>
      <c r="B13" s="315"/>
      <c r="C13" s="319" t="s">
        <v>263</v>
      </c>
      <c r="D13" s="321"/>
      <c r="E13" s="322"/>
      <c r="F13" s="647"/>
      <c r="G13" s="648"/>
      <c r="H13" s="649"/>
      <c r="I13" s="637"/>
      <c r="J13" s="650"/>
    </row>
    <row r="14" spans="1:10" s="312" customFormat="1" ht="16.5" customHeight="1">
      <c r="A14" s="313"/>
      <c r="B14" s="315"/>
      <c r="C14" s="323"/>
      <c r="D14" s="321"/>
      <c r="E14" s="322"/>
      <c r="F14" s="647"/>
      <c r="G14" s="648"/>
      <c r="H14" s="649"/>
      <c r="I14" s="637"/>
      <c r="J14" s="650"/>
    </row>
    <row r="15" spans="1:10" s="312" customFormat="1" ht="12.75">
      <c r="A15" s="313"/>
      <c r="B15" s="315"/>
      <c r="C15" s="323"/>
      <c r="D15" s="324"/>
      <c r="E15" s="322"/>
      <c r="F15" s="647"/>
      <c r="G15" s="648"/>
      <c r="H15" s="649"/>
      <c r="I15" s="637"/>
      <c r="J15" s="650"/>
    </row>
    <row r="16" spans="1:10" s="329" customFormat="1" ht="16.5" customHeight="1">
      <c r="A16" s="325"/>
      <c r="B16" s="326"/>
      <c r="C16" s="327" t="s">
        <v>264</v>
      </c>
      <c r="D16" s="328"/>
      <c r="E16" s="322"/>
      <c r="F16" s="647"/>
      <c r="G16" s="648"/>
      <c r="H16" s="649"/>
      <c r="J16" s="650"/>
    </row>
    <row r="17" spans="1:10" s="312" customFormat="1" ht="16.5" customHeight="1">
      <c r="A17" s="313"/>
      <c r="B17" s="315"/>
      <c r="C17" s="330" t="s">
        <v>265</v>
      </c>
      <c r="D17" s="328"/>
      <c r="E17" s="322"/>
      <c r="F17" s="651"/>
      <c r="G17" s="644"/>
      <c r="H17" s="652"/>
      <c r="I17" s="637"/>
      <c r="J17" s="653"/>
    </row>
    <row r="18" spans="1:10" s="312" customFormat="1" ht="16.5" customHeight="1">
      <c r="A18" s="313"/>
      <c r="B18" s="315"/>
      <c r="C18" s="330"/>
      <c r="D18" s="328"/>
      <c r="E18" s="322"/>
      <c r="F18" s="651"/>
      <c r="G18" s="644"/>
      <c r="H18" s="652"/>
      <c r="I18" s="637"/>
      <c r="J18" s="653"/>
    </row>
    <row r="19" spans="1:10" s="312" customFormat="1" ht="16.5" customHeight="1">
      <c r="A19" s="313"/>
      <c r="B19" s="315"/>
      <c r="C19" s="330"/>
      <c r="D19" s="321" t="s">
        <v>266</v>
      </c>
      <c r="E19" s="322"/>
      <c r="F19" s="651"/>
      <c r="G19" s="644"/>
      <c r="H19" s="649"/>
      <c r="I19" s="637"/>
      <c r="J19" s="650"/>
    </row>
    <row r="20" spans="1:10" s="312" customFormat="1" ht="16.5" customHeight="1">
      <c r="A20" s="313"/>
      <c r="B20" s="315"/>
      <c r="C20" s="330"/>
      <c r="D20" s="321" t="s">
        <v>267</v>
      </c>
      <c r="E20" s="322"/>
      <c r="F20" s="651"/>
      <c r="G20" s="644"/>
      <c r="H20" s="649"/>
      <c r="I20" s="637"/>
      <c r="J20" s="650"/>
    </row>
    <row r="21" spans="1:10" s="312" customFormat="1" ht="16.5" customHeight="1">
      <c r="A21" s="313"/>
      <c r="B21" s="315"/>
      <c r="C21" s="331"/>
      <c r="D21" s="332"/>
      <c r="E21" s="333"/>
      <c r="F21" s="651"/>
      <c r="G21" s="644"/>
      <c r="H21" s="645"/>
      <c r="I21" s="637"/>
      <c r="J21" s="646"/>
    </row>
    <row r="22" spans="1:10" s="312" customFormat="1" ht="16.5" customHeight="1">
      <c r="A22" s="313"/>
      <c r="B22" s="314" t="s">
        <v>268</v>
      </c>
      <c r="C22" s="314" t="s">
        <v>403</v>
      </c>
      <c r="D22" s="317"/>
      <c r="E22" s="333"/>
      <c r="F22" s="651"/>
      <c r="G22" s="644"/>
      <c r="H22" s="645"/>
      <c r="I22" s="637"/>
      <c r="J22" s="646"/>
    </row>
    <row r="23" spans="1:10" s="312" customFormat="1" ht="16.5" customHeight="1">
      <c r="A23" s="313"/>
      <c r="B23" s="309"/>
      <c r="C23" s="334" t="s">
        <v>269</v>
      </c>
      <c r="D23" s="317"/>
      <c r="E23" s="333"/>
      <c r="F23" s="643"/>
      <c r="G23" s="644"/>
      <c r="H23" s="645"/>
      <c r="I23" s="637"/>
      <c r="J23" s="646"/>
    </row>
    <row r="24" spans="1:10" s="312" customFormat="1" ht="16.5" customHeight="1">
      <c r="A24" s="313"/>
      <c r="B24" s="315"/>
      <c r="C24" s="323" t="s">
        <v>263</v>
      </c>
      <c r="D24" s="321"/>
      <c r="E24" s="322"/>
      <c r="F24" s="643"/>
      <c r="G24" s="644"/>
      <c r="H24" s="645"/>
      <c r="I24" s="637"/>
      <c r="J24" s="646"/>
    </row>
    <row r="25" spans="1:10" s="312" customFormat="1" ht="16.5" customHeight="1">
      <c r="A25" s="313"/>
      <c r="B25" s="315"/>
      <c r="C25" s="323"/>
      <c r="D25" s="321"/>
      <c r="E25" s="322"/>
      <c r="F25" s="643"/>
      <c r="G25" s="644"/>
      <c r="H25" s="645"/>
      <c r="I25" s="637"/>
      <c r="J25" s="646"/>
    </row>
    <row r="26" spans="1:10" s="312" customFormat="1" ht="30" customHeight="1">
      <c r="A26" s="313"/>
      <c r="B26" s="315"/>
      <c r="C26" s="323"/>
      <c r="D26" s="324"/>
      <c r="E26" s="322"/>
      <c r="F26" s="643"/>
      <c r="G26" s="644"/>
      <c r="H26" s="645"/>
      <c r="I26" s="637"/>
      <c r="J26" s="646"/>
    </row>
    <row r="27" spans="1:10" s="329" customFormat="1" ht="16.5" customHeight="1">
      <c r="A27" s="325"/>
      <c r="B27" s="326"/>
      <c r="C27" s="327" t="s">
        <v>264</v>
      </c>
      <c r="D27" s="328"/>
      <c r="E27" s="335"/>
      <c r="F27" s="643"/>
      <c r="G27" s="644"/>
      <c r="H27" s="645"/>
      <c r="J27" s="646"/>
    </row>
    <row r="28" spans="1:10" s="312" customFormat="1" ht="16.5" customHeight="1">
      <c r="A28" s="313"/>
      <c r="B28" s="309"/>
      <c r="C28" s="330" t="s">
        <v>265</v>
      </c>
      <c r="D28" s="328"/>
      <c r="E28" s="333"/>
      <c r="F28" s="643"/>
      <c r="G28" s="644"/>
      <c r="H28" s="645"/>
      <c r="I28" s="637"/>
      <c r="J28" s="646"/>
    </row>
    <row r="29" spans="1:10" s="312" customFormat="1" ht="16.5" customHeight="1">
      <c r="A29" s="313"/>
      <c r="B29" s="309"/>
      <c r="C29" s="330"/>
      <c r="D29" s="328"/>
      <c r="E29" s="333"/>
      <c r="F29" s="643"/>
      <c r="G29" s="644"/>
      <c r="H29" s="645"/>
      <c r="I29" s="637"/>
      <c r="J29" s="646"/>
    </row>
    <row r="30" spans="1:10" s="312" customFormat="1" ht="26.25" customHeight="1">
      <c r="A30" s="313"/>
      <c r="B30" s="314" t="s">
        <v>270</v>
      </c>
      <c r="C30" s="1017" t="s">
        <v>401</v>
      </c>
      <c r="D30" s="1018"/>
      <c r="E30" s="333"/>
      <c r="F30" s="643"/>
      <c r="G30" s="644"/>
      <c r="H30" s="645"/>
      <c r="I30" s="637"/>
      <c r="J30" s="646"/>
    </row>
    <row r="31" spans="1:10" s="312" customFormat="1" ht="16.5" customHeight="1">
      <c r="A31" s="313"/>
      <c r="B31" s="309"/>
      <c r="C31" s="309"/>
      <c r="D31" s="336" t="s">
        <v>271</v>
      </c>
      <c r="E31" s="333"/>
      <c r="F31" s="643"/>
      <c r="G31" s="644"/>
      <c r="H31" s="645"/>
      <c r="I31" s="637"/>
      <c r="J31" s="646"/>
    </row>
    <row r="32" spans="1:10" s="312" customFormat="1" ht="16.5" customHeight="1">
      <c r="A32" s="313"/>
      <c r="B32" s="309"/>
      <c r="C32" s="309"/>
      <c r="D32" s="336" t="s">
        <v>272</v>
      </c>
      <c r="E32" s="333"/>
      <c r="F32" s="643"/>
      <c r="G32" s="644"/>
      <c r="H32" s="645"/>
      <c r="I32" s="637"/>
      <c r="J32" s="646"/>
    </row>
    <row r="33" spans="1:10" s="312" customFormat="1" ht="16.5" customHeight="1">
      <c r="A33" s="313"/>
      <c r="B33" s="309"/>
      <c r="C33" s="309"/>
      <c r="D33" s="336" t="s">
        <v>273</v>
      </c>
      <c r="E33" s="333"/>
      <c r="F33" s="643"/>
      <c r="G33" s="644"/>
      <c r="H33" s="645"/>
      <c r="I33" s="637"/>
      <c r="J33" s="646"/>
    </row>
    <row r="34" spans="1:10" s="312" customFormat="1" ht="16.5" customHeight="1">
      <c r="A34" s="313"/>
      <c r="B34" s="309" t="s">
        <v>274</v>
      </c>
      <c r="C34" s="309" t="s">
        <v>275</v>
      </c>
      <c r="D34" s="317"/>
      <c r="E34" s="333"/>
      <c r="F34" s="639">
        <v>0</v>
      </c>
      <c r="G34" s="640">
        <v>0</v>
      </c>
      <c r="H34" s="641">
        <f>F34*G34</f>
        <v>0</v>
      </c>
      <c r="I34" s="637"/>
      <c r="J34" s="642">
        <f>F34-H34</f>
        <v>0</v>
      </c>
    </row>
    <row r="35" spans="1:10" s="312" customFormat="1" ht="16.5" customHeight="1">
      <c r="A35" s="313"/>
      <c r="B35" s="309"/>
      <c r="C35" s="330"/>
      <c r="D35" s="321"/>
      <c r="E35" s="333"/>
      <c r="F35" s="647"/>
      <c r="G35" s="648"/>
      <c r="H35" s="649"/>
      <c r="I35" s="637"/>
      <c r="J35" s="650"/>
    </row>
    <row r="36" spans="1:10" s="312" customFormat="1" ht="16.5" customHeight="1">
      <c r="A36" s="313"/>
      <c r="B36" s="309"/>
      <c r="C36" s="330"/>
      <c r="D36" s="317"/>
      <c r="E36" s="333"/>
      <c r="F36" s="643"/>
      <c r="G36" s="644"/>
      <c r="H36" s="645"/>
      <c r="I36" s="637"/>
      <c r="J36" s="646"/>
    </row>
    <row r="37" spans="1:10" s="312" customFormat="1" ht="16.5" customHeight="1">
      <c r="A37" s="313"/>
      <c r="B37" s="309" t="s">
        <v>276</v>
      </c>
      <c r="C37" s="309" t="s">
        <v>277</v>
      </c>
      <c r="D37" s="317"/>
      <c r="E37" s="333"/>
      <c r="F37" s="639">
        <v>0</v>
      </c>
      <c r="G37" s="640">
        <v>0</v>
      </c>
      <c r="H37" s="641">
        <f>F37*G37</f>
        <v>0</v>
      </c>
      <c r="I37" s="637"/>
      <c r="J37" s="642">
        <f>F37-H37</f>
        <v>0</v>
      </c>
    </row>
    <row r="38" spans="1:10" s="312" customFormat="1" ht="16.5" customHeight="1">
      <c r="A38" s="313"/>
      <c r="B38" s="309"/>
      <c r="C38" s="337" t="s">
        <v>278</v>
      </c>
      <c r="D38" s="321"/>
      <c r="E38" s="338"/>
      <c r="F38" s="647"/>
      <c r="G38" s="648"/>
      <c r="H38" s="649"/>
      <c r="I38" s="637"/>
      <c r="J38" s="650"/>
    </row>
    <row r="39" spans="1:10" s="312" customFormat="1" ht="16.5" customHeight="1">
      <c r="A39" s="313"/>
      <c r="B39" s="309"/>
      <c r="C39" s="337" t="s">
        <v>279</v>
      </c>
      <c r="D39" s="321"/>
      <c r="E39" s="338"/>
      <c r="F39" s="647"/>
      <c r="G39" s="648"/>
      <c r="H39" s="649"/>
      <c r="I39" s="637"/>
      <c r="J39" s="650"/>
    </row>
    <row r="40" spans="1:10" s="341" customFormat="1" ht="16.5" customHeight="1">
      <c r="A40" s="339"/>
      <c r="B40" s="340"/>
      <c r="C40" s="337" t="s">
        <v>280</v>
      </c>
      <c r="D40" s="321"/>
      <c r="E40" s="338"/>
      <c r="F40" s="647"/>
      <c r="G40" s="648"/>
      <c r="H40" s="649"/>
      <c r="I40" s="654"/>
      <c r="J40" s="650"/>
    </row>
    <row r="41" spans="1:10" s="341" customFormat="1" ht="16.5" customHeight="1">
      <c r="A41" s="339"/>
      <c r="B41" s="340"/>
      <c r="C41" s="337"/>
      <c r="D41" s="342"/>
      <c r="E41" s="338"/>
      <c r="F41" s="655"/>
      <c r="G41" s="656"/>
      <c r="H41" s="657"/>
      <c r="I41" s="654"/>
      <c r="J41" s="658"/>
    </row>
    <row r="42" spans="1:10" s="312" customFormat="1" ht="16.5" customHeight="1">
      <c r="A42" s="308" t="s">
        <v>281</v>
      </c>
      <c r="B42" s="309" t="s">
        <v>282</v>
      </c>
      <c r="C42" s="309"/>
      <c r="D42" s="343"/>
      <c r="E42" s="311"/>
      <c r="F42" s="659">
        <v>0</v>
      </c>
      <c r="G42" s="660">
        <v>0</v>
      </c>
      <c r="H42" s="661">
        <f>F42*G42</f>
        <v>0</v>
      </c>
      <c r="I42" s="637"/>
      <c r="J42" s="662">
        <f>F42-H42</f>
        <v>0</v>
      </c>
    </row>
    <row r="43" spans="1:10" s="312" customFormat="1" ht="24.75" customHeight="1">
      <c r="A43" s="313"/>
      <c r="B43" s="309"/>
      <c r="C43" s="1015" t="s">
        <v>283</v>
      </c>
      <c r="D43" s="1016"/>
      <c r="E43" s="346"/>
      <c r="F43" s="663"/>
      <c r="G43" s="664"/>
      <c r="H43" s="641"/>
      <c r="I43" s="637"/>
      <c r="J43" s="642"/>
    </row>
    <row r="44" spans="1:10" s="312" customFormat="1" ht="26.25" customHeight="1">
      <c r="A44" s="313"/>
      <c r="B44" s="309"/>
      <c r="C44" s="1015" t="s">
        <v>284</v>
      </c>
      <c r="D44" s="1016"/>
      <c r="E44" s="346"/>
      <c r="F44" s="663"/>
      <c r="G44" s="664"/>
      <c r="H44" s="641"/>
      <c r="I44" s="637"/>
      <c r="J44" s="642"/>
    </row>
    <row r="45" spans="1:10" s="312" customFormat="1" ht="16.5" customHeight="1">
      <c r="A45" s="313"/>
      <c r="B45" s="309"/>
      <c r="C45" s="1015" t="s">
        <v>285</v>
      </c>
      <c r="D45" s="1016"/>
      <c r="E45" s="346"/>
      <c r="F45" s="663"/>
      <c r="G45" s="664"/>
      <c r="H45" s="641"/>
      <c r="I45" s="637"/>
      <c r="J45" s="642"/>
    </row>
    <row r="46" spans="1:10" s="312" customFormat="1" ht="16.5" customHeight="1">
      <c r="A46" s="313"/>
      <c r="B46" s="309"/>
      <c r="C46" s="1015" t="s">
        <v>286</v>
      </c>
      <c r="D46" s="1016"/>
      <c r="E46" s="346"/>
      <c r="F46" s="663"/>
      <c r="G46" s="664"/>
      <c r="H46" s="641"/>
      <c r="I46" s="637"/>
      <c r="J46" s="642"/>
    </row>
    <row r="47" spans="1:10" s="312" customFormat="1" ht="16.5" customHeight="1">
      <c r="A47" s="313"/>
      <c r="B47" s="309"/>
      <c r="C47" s="344" t="s">
        <v>287</v>
      </c>
      <c r="D47" s="345"/>
      <c r="E47" s="346"/>
      <c r="F47" s="663"/>
      <c r="G47" s="664"/>
      <c r="H47" s="641"/>
      <c r="I47" s="637"/>
      <c r="J47" s="642"/>
    </row>
    <row r="48" spans="1:10" s="312" customFormat="1" ht="26.25" customHeight="1">
      <c r="A48" s="313"/>
      <c r="B48" s="309"/>
      <c r="C48" s="344" t="s">
        <v>288</v>
      </c>
      <c r="D48" s="345"/>
      <c r="E48" s="346"/>
      <c r="F48" s="663"/>
      <c r="G48" s="664"/>
      <c r="H48" s="641"/>
      <c r="I48" s="637"/>
      <c r="J48" s="642"/>
    </row>
    <row r="49" spans="1:10" s="312" customFormat="1" ht="16.5" customHeight="1">
      <c r="A49" s="313"/>
      <c r="B49" s="309"/>
      <c r="C49" s="1015" t="s">
        <v>289</v>
      </c>
      <c r="D49" s="1016"/>
      <c r="E49" s="346"/>
      <c r="F49" s="663"/>
      <c r="G49" s="664"/>
      <c r="H49" s="641"/>
      <c r="I49" s="637"/>
      <c r="J49" s="642"/>
    </row>
    <row r="50" spans="1:10" s="312" customFormat="1" ht="16.5" customHeight="1">
      <c r="A50" s="313"/>
      <c r="B50" s="309"/>
      <c r="C50" s="1015" t="s">
        <v>290</v>
      </c>
      <c r="D50" s="1016"/>
      <c r="E50" s="346"/>
      <c r="F50" s="663"/>
      <c r="G50" s="664"/>
      <c r="H50" s="641"/>
      <c r="I50" s="637"/>
      <c r="J50" s="642"/>
    </row>
    <row r="51" spans="1:10" s="312" customFormat="1" ht="16.5" customHeight="1">
      <c r="A51" s="313"/>
      <c r="B51" s="309"/>
      <c r="C51" s="1015"/>
      <c r="D51" s="1016"/>
      <c r="E51" s="346"/>
      <c r="F51" s="647"/>
      <c r="G51" s="648"/>
      <c r="H51" s="649"/>
      <c r="I51" s="637"/>
      <c r="J51" s="650"/>
    </row>
    <row r="52" spans="1:10" s="312" customFormat="1" ht="16.5" customHeight="1">
      <c r="A52" s="308" t="s">
        <v>291</v>
      </c>
      <c r="B52" s="309" t="s">
        <v>292</v>
      </c>
      <c r="C52" s="309"/>
      <c r="D52" s="343"/>
      <c r="E52" s="311"/>
      <c r="F52" s="659">
        <v>0</v>
      </c>
      <c r="G52" s="660">
        <v>0</v>
      </c>
      <c r="H52" s="661">
        <f>F52*G52</f>
        <v>0</v>
      </c>
      <c r="I52" s="637"/>
      <c r="J52" s="662">
        <f>F52-H52</f>
        <v>0</v>
      </c>
    </row>
    <row r="53" spans="1:10" s="312" customFormat="1" ht="16.5" customHeight="1">
      <c r="A53" s="313"/>
      <c r="B53" s="309" t="s">
        <v>293</v>
      </c>
      <c r="C53" s="309" t="s">
        <v>294</v>
      </c>
      <c r="D53" s="332"/>
      <c r="E53" s="346"/>
      <c r="F53" s="663"/>
      <c r="G53" s="664"/>
      <c r="H53" s="641"/>
      <c r="I53" s="637"/>
      <c r="J53" s="642"/>
    </row>
    <row r="54" spans="1:10" s="312" customFormat="1" ht="16.5" customHeight="1">
      <c r="A54" s="313"/>
      <c r="B54" s="309"/>
      <c r="C54" s="309"/>
      <c r="D54" s="321"/>
      <c r="E54" s="346"/>
      <c r="F54" s="647"/>
      <c r="G54" s="648"/>
      <c r="H54" s="649"/>
      <c r="I54" s="637"/>
      <c r="J54" s="650"/>
    </row>
    <row r="55" spans="1:10" s="312" customFormat="1" ht="16.5" customHeight="1">
      <c r="A55" s="313"/>
      <c r="B55" s="309" t="s">
        <v>295</v>
      </c>
      <c r="C55" s="309" t="s">
        <v>296</v>
      </c>
      <c r="D55" s="343"/>
      <c r="E55" s="311"/>
      <c r="F55" s="663"/>
      <c r="G55" s="664"/>
      <c r="H55" s="641"/>
      <c r="I55" s="637"/>
      <c r="J55" s="642"/>
    </row>
    <row r="56" spans="1:10" s="312" customFormat="1" ht="16.5" customHeight="1">
      <c r="A56" s="313"/>
      <c r="B56" s="315"/>
      <c r="C56" s="315" t="s">
        <v>297</v>
      </c>
      <c r="D56" s="321"/>
      <c r="E56" s="311"/>
      <c r="F56" s="647"/>
      <c r="G56" s="648"/>
      <c r="H56" s="649"/>
      <c r="I56" s="637"/>
      <c r="J56" s="650"/>
    </row>
    <row r="57" spans="1:10" s="312" customFormat="1" ht="16.5" customHeight="1">
      <c r="A57" s="313"/>
      <c r="B57" s="315"/>
      <c r="C57" s="347"/>
      <c r="D57" s="332"/>
      <c r="E57" s="348"/>
      <c r="F57" s="651"/>
      <c r="G57" s="644"/>
      <c r="H57" s="652"/>
      <c r="I57" s="637"/>
      <c r="J57" s="653"/>
    </row>
    <row r="58" spans="1:10" s="312" customFormat="1" ht="16.5" customHeight="1">
      <c r="A58" s="308" t="s">
        <v>298</v>
      </c>
      <c r="B58" s="309" t="s">
        <v>299</v>
      </c>
      <c r="C58" s="309"/>
      <c r="D58" s="332"/>
      <c r="E58" s="311"/>
      <c r="F58" s="665">
        <v>0</v>
      </c>
      <c r="G58" s="660">
        <v>0</v>
      </c>
      <c r="H58" s="666">
        <f>F58*G58</f>
        <v>0</v>
      </c>
      <c r="I58" s="637"/>
      <c r="J58" s="667">
        <f>F58-H58</f>
        <v>0</v>
      </c>
    </row>
    <row r="59" spans="1:10" s="312" customFormat="1" ht="27.75" customHeight="1">
      <c r="A59" s="313"/>
      <c r="B59" s="349" t="s">
        <v>300</v>
      </c>
      <c r="C59" s="1014" t="s">
        <v>58</v>
      </c>
      <c r="D59" s="1013"/>
      <c r="E59" s="350"/>
      <c r="F59" s="668"/>
      <c r="G59" s="664"/>
      <c r="H59" s="669"/>
      <c r="I59" s="637"/>
      <c r="J59" s="670"/>
    </row>
    <row r="60" spans="1:10" s="353" customFormat="1" ht="26.25" customHeight="1">
      <c r="A60" s="351"/>
      <c r="B60" s="349" t="s">
        <v>301</v>
      </c>
      <c r="C60" s="1012" t="s">
        <v>406</v>
      </c>
      <c r="D60" s="1013"/>
      <c r="E60" s="352"/>
      <c r="F60" s="668"/>
      <c r="G60" s="664"/>
      <c r="H60" s="669"/>
      <c r="I60" s="671"/>
      <c r="J60" s="670"/>
    </row>
    <row r="61" spans="1:10" s="353" customFormat="1" ht="16.5" customHeight="1">
      <c r="A61" s="354"/>
      <c r="B61" s="355" t="s">
        <v>302</v>
      </c>
      <c r="C61" s="1014" t="s">
        <v>59</v>
      </c>
      <c r="D61" s="1013"/>
      <c r="E61" s="352"/>
      <c r="F61" s="668"/>
      <c r="G61" s="664"/>
      <c r="H61" s="669"/>
      <c r="I61" s="671"/>
      <c r="J61" s="670"/>
    </row>
    <row r="62" spans="1:10" s="353" customFormat="1" ht="16.5" customHeight="1">
      <c r="A62" s="354"/>
      <c r="B62" s="355" t="s">
        <v>303</v>
      </c>
      <c r="C62" s="1014" t="s">
        <v>304</v>
      </c>
      <c r="D62" s="1013"/>
      <c r="E62" s="352"/>
      <c r="F62" s="668"/>
      <c r="G62" s="664"/>
      <c r="H62" s="669"/>
      <c r="I62" s="671"/>
      <c r="J62" s="670"/>
    </row>
    <row r="63" spans="1:10" s="353" customFormat="1" ht="17.25" customHeight="1">
      <c r="A63" s="354"/>
      <c r="B63" s="355" t="s">
        <v>305</v>
      </c>
      <c r="C63" s="1012" t="s">
        <v>405</v>
      </c>
      <c r="D63" s="1013"/>
      <c r="E63" s="352"/>
      <c r="F63" s="668"/>
      <c r="G63" s="664"/>
      <c r="H63" s="669"/>
      <c r="I63" s="671"/>
      <c r="J63" s="670"/>
    </row>
    <row r="64" spans="1:10" s="353" customFormat="1" ht="38.25" customHeight="1">
      <c r="A64" s="354"/>
      <c r="B64" s="355" t="s">
        <v>306</v>
      </c>
      <c r="C64" s="1014" t="s">
        <v>307</v>
      </c>
      <c r="D64" s="1013"/>
      <c r="E64" s="352"/>
      <c r="F64" s="668"/>
      <c r="G64" s="664"/>
      <c r="H64" s="669"/>
      <c r="I64" s="671"/>
      <c r="J64" s="670"/>
    </row>
    <row r="65" spans="1:10" s="360" customFormat="1" ht="12.75">
      <c r="A65" s="356"/>
      <c r="B65" s="357"/>
      <c r="C65" s="358"/>
      <c r="D65" s="359"/>
      <c r="F65" s="672"/>
      <c r="G65" s="673"/>
      <c r="H65" s="674"/>
      <c r="J65" s="675"/>
    </row>
    <row r="66" spans="1:10" s="360" customFormat="1" ht="17.25" customHeight="1">
      <c r="A66" s="580" t="s">
        <v>308</v>
      </c>
      <c r="B66" s="1010" t="s">
        <v>402</v>
      </c>
      <c r="C66" s="1010"/>
      <c r="D66" s="1011"/>
      <c r="F66" s="659">
        <v>0</v>
      </c>
      <c r="G66" s="660">
        <v>0</v>
      </c>
      <c r="H66" s="661">
        <f>F66*G66</f>
        <v>0</v>
      </c>
      <c r="J66" s="662">
        <f>F66-H66</f>
        <v>0</v>
      </c>
    </row>
    <row r="67" spans="1:10" s="360" customFormat="1" ht="12.75">
      <c r="A67" s="356"/>
      <c r="B67" s="357"/>
      <c r="C67" s="358"/>
      <c r="D67" s="359"/>
      <c r="F67" s="672"/>
      <c r="G67" s="673"/>
      <c r="H67" s="674"/>
      <c r="J67" s="675"/>
    </row>
    <row r="68" spans="1:10" s="360" customFormat="1" ht="12.75">
      <c r="A68" s="308" t="s">
        <v>400</v>
      </c>
      <c r="B68" s="309" t="s">
        <v>458</v>
      </c>
      <c r="C68" s="358"/>
      <c r="D68" s="359"/>
      <c r="F68" s="659">
        <v>0</v>
      </c>
      <c r="G68" s="660">
        <v>0</v>
      </c>
      <c r="H68" s="661">
        <f>F68*G68</f>
        <v>0</v>
      </c>
      <c r="J68" s="662">
        <f>F68-H68</f>
        <v>0</v>
      </c>
    </row>
    <row r="69" spans="1:10" s="360" customFormat="1" ht="12.75">
      <c r="A69" s="356"/>
      <c r="B69" s="357"/>
      <c r="C69" s="358"/>
      <c r="D69" s="321"/>
      <c r="F69" s="647"/>
      <c r="G69" s="676"/>
      <c r="H69" s="649"/>
      <c r="J69" s="650"/>
    </row>
    <row r="70" spans="1:10" s="360" customFormat="1" ht="13.5" thickBot="1">
      <c r="A70" s="356"/>
      <c r="B70" s="357"/>
      <c r="C70" s="358"/>
      <c r="D70" s="361"/>
      <c r="F70" s="677"/>
      <c r="G70" s="678"/>
      <c r="H70" s="679"/>
      <c r="J70" s="680"/>
    </row>
    <row r="71" spans="1:10" s="307" customFormat="1" ht="16.5" customHeight="1" thickBot="1">
      <c r="A71" s="362"/>
      <c r="B71" s="363" t="s">
        <v>328</v>
      </c>
      <c r="C71" s="364"/>
      <c r="D71" s="365"/>
      <c r="E71" s="366"/>
      <c r="F71" s="681">
        <f>SUM(F68,F58,F52,F42,F6,F66)</f>
        <v>0</v>
      </c>
      <c r="G71" s="682"/>
      <c r="H71" s="683">
        <f>SUM(H68,H58,H52,H42,H6,H66)</f>
        <v>0</v>
      </c>
      <c r="I71" s="684"/>
      <c r="J71" s="685">
        <f>SUM(J68,J58,J52,J42,J6,J66)</f>
        <v>0</v>
      </c>
    </row>
    <row r="72" spans="4:14" s="367" customFormat="1" ht="13.5" customHeight="1">
      <c r="D72" s="368"/>
      <c r="E72" s="369"/>
      <c r="F72" s="370"/>
      <c r="G72" s="370"/>
      <c r="H72" s="370"/>
      <c r="I72" s="369"/>
      <c r="J72" s="369"/>
      <c r="K72" s="369"/>
      <c r="L72" s="369"/>
      <c r="M72" s="369"/>
      <c r="N72" s="371"/>
    </row>
    <row r="73" spans="2:14" s="367" customFormat="1" ht="13.5" customHeight="1">
      <c r="B73" s="372"/>
      <c r="D73" s="368"/>
      <c r="E73" s="369"/>
      <c r="F73" s="373"/>
      <c r="G73" s="373"/>
      <c r="H73" s="373"/>
      <c r="I73" s="369"/>
      <c r="J73" s="369"/>
      <c r="K73" s="369"/>
      <c r="L73" s="369"/>
      <c r="M73" s="369"/>
      <c r="N73" s="369"/>
    </row>
    <row r="74" spans="4:14" s="367" customFormat="1" ht="13.5" customHeight="1">
      <c r="D74" s="368"/>
      <c r="E74" s="369"/>
      <c r="F74" s="369"/>
      <c r="G74" s="369"/>
      <c r="H74" s="369"/>
      <c r="I74" s="369"/>
      <c r="J74" s="369"/>
      <c r="K74" s="369"/>
      <c r="L74" s="369"/>
      <c r="M74" s="369"/>
      <c r="N74" s="369"/>
    </row>
    <row r="75" ht="13.5" customHeight="1"/>
    <row r="76" ht="13.5" customHeight="1"/>
    <row r="77" ht="13.5" customHeight="1"/>
    <row r="78" ht="17.25" customHeight="1"/>
    <row r="79" ht="17.25" customHeight="1"/>
  </sheetData>
  <sheetProtection/>
  <mergeCells count="16">
    <mergeCell ref="A1:J1"/>
    <mergeCell ref="C43:D43"/>
    <mergeCell ref="C44:D44"/>
    <mergeCell ref="C45:D45"/>
    <mergeCell ref="C46:D46"/>
    <mergeCell ref="C62:D62"/>
    <mergeCell ref="C30:D30"/>
    <mergeCell ref="B66:D66"/>
    <mergeCell ref="C63:D63"/>
    <mergeCell ref="C64:D64"/>
    <mergeCell ref="C49:D49"/>
    <mergeCell ref="C50:D50"/>
    <mergeCell ref="C51:D51"/>
    <mergeCell ref="C59:D59"/>
    <mergeCell ref="C60:D60"/>
    <mergeCell ref="C61:D61"/>
  </mergeCells>
  <conditionalFormatting sqref="F6:H71 J6:J71">
    <cfRule type="expression" priority="1" dxfId="0" stopIfTrue="1">
      <formula>$L$1="gas"</formula>
    </cfRule>
    <cfRule type="expression" priority="2" dxfId="0" stopIfTrue="1">
      <formula>$O$2="ex-ante"</formula>
    </cfRule>
  </conditionalFormatting>
  <printOptions/>
  <pageMargins left="0.5511811023622047" right="0.2362204724409449" top="0.4330708661417323" bottom="0.4330708661417323" header="0.2755905511811024" footer="0.2755905511811024"/>
  <pageSetup fitToHeight="1" fitToWidth="1" horizontalDpi="600" verticalDpi="600" orientation="landscape" paperSize="8" scale="60" r:id="rId1"/>
  <headerFooter scaleWithDoc="0" alignWithMargins="0">
    <oddFooter>&amp;C&amp;P/&amp;N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M7" sqref="M7:O10"/>
    </sheetView>
  </sheetViews>
  <sheetFormatPr defaultColWidth="9.140625" defaultRowHeight="12.75"/>
  <cols>
    <col min="1" max="1" width="7.28125" style="381" customWidth="1"/>
    <col min="2" max="2" width="7.00390625" style="381" customWidth="1"/>
    <col min="3" max="3" width="46.7109375" style="381" customWidth="1"/>
    <col min="4" max="4" width="25.7109375" style="422" bestFit="1" customWidth="1"/>
    <col min="5" max="5" width="32.421875" style="422" customWidth="1"/>
    <col min="6" max="7" width="25.7109375" style="422" customWidth="1"/>
    <col min="8" max="8" width="2.00390625" style="381" customWidth="1"/>
    <col min="9" max="9" width="24.28125" style="381" customWidth="1"/>
    <col min="10" max="16384" width="9.140625" style="381" customWidth="1"/>
  </cols>
  <sheetData>
    <row r="1" spans="1:9" s="374" customFormat="1" ht="18.75" thickBot="1">
      <c r="A1" s="945" t="str">
        <f>"TABEL 5C: Werkelijke ontvangsten uit periodieke distributienettarieven voor niet-exogene kosten in boekjaar "&amp;TITELBLAD!E15&amp;" (elektriciteit-injectie)"</f>
        <v>TABEL 5C: Werkelijke ontvangsten uit periodieke distributienettarieven voor niet-exogene kosten in boekjaar 2015 (elektriciteit-injectie)</v>
      </c>
      <c r="B1" s="946"/>
      <c r="C1" s="946"/>
      <c r="D1" s="946"/>
      <c r="E1" s="946"/>
      <c r="F1" s="946"/>
      <c r="G1" s="946"/>
      <c r="H1" s="946"/>
      <c r="I1" s="947"/>
    </row>
    <row r="2" spans="1:7" s="377" customFormat="1" ht="11.25">
      <c r="A2" s="375"/>
      <c r="B2" s="375"/>
      <c r="C2" s="375"/>
      <c r="D2" s="376"/>
      <c r="E2" s="376"/>
      <c r="F2" s="376"/>
      <c r="G2" s="376"/>
    </row>
    <row r="3" spans="1:15" s="377" customFormat="1" ht="11.25">
      <c r="A3" s="375"/>
      <c r="B3" s="375"/>
      <c r="C3" s="375"/>
      <c r="D3" s="376"/>
      <c r="E3" s="376"/>
      <c r="F3" s="376"/>
      <c r="G3" s="376"/>
      <c r="K3" s="691" t="str">
        <f>+TITELBLAD!C12</f>
        <v>elektriciteit</v>
      </c>
      <c r="L3" s="691"/>
      <c r="M3" s="691"/>
      <c r="N3" s="691"/>
      <c r="O3" s="691"/>
    </row>
    <row r="4" spans="1:16" ht="18.75" thickBot="1">
      <c r="A4" s="378"/>
      <c r="B4" s="379"/>
      <c r="C4" s="379"/>
      <c r="D4" s="380"/>
      <c r="E4" s="380"/>
      <c r="F4" s="380"/>
      <c r="G4" s="380"/>
      <c r="K4" s="692" t="str">
        <f>+TITELBLAD!B18</f>
        <v>Rapportering over boekjaren:</v>
      </c>
      <c r="L4" s="692"/>
      <c r="M4" s="692"/>
      <c r="N4" s="692">
        <f>+TITELBLAD!E18</f>
        <v>2015</v>
      </c>
      <c r="O4" s="692" t="str">
        <f>+TITELBLAD!F18</f>
        <v>ex-ante</v>
      </c>
      <c r="P4" s="379"/>
    </row>
    <row r="5" spans="1:15" s="385" customFormat="1" ht="15.75">
      <c r="A5" s="382"/>
      <c r="B5" s="383"/>
      <c r="C5" s="383"/>
      <c r="D5" s="384"/>
      <c r="E5" s="1021" t="str">
        <f>"Totale werkelijke ontvangsten uit periodieke distributienettarieven in boekjaar "&amp;TITELBLAD!E15&amp;" (elektriciteit- injectie)"</f>
        <v>Totale werkelijke ontvangsten uit periodieke distributienettarieven in boekjaar 2015 (elektriciteit- injectie)</v>
      </c>
      <c r="F5" s="1024" t="s">
        <v>310</v>
      </c>
      <c r="G5" s="1024" t="str">
        <f>"Werkelijke ontvangsten m.b.t. niet-exogene kosten in boekjaar "&amp;TITELBLAD!E15&amp;" (elektriciteit-injectie)"</f>
        <v>Werkelijke ontvangsten m.b.t. niet-exogene kosten in boekjaar 2015 (elektriciteit-injectie)</v>
      </c>
      <c r="I5" s="1024" t="str">
        <f>"Werkelijke ontvangsten m.b.t. exogene kosten in boekjaar "&amp;TITELBLAD!E15&amp;" (elektriciteit-injectie)"</f>
        <v>Werkelijke ontvangsten m.b.t. exogene kosten in boekjaar 2015 (elektriciteit-injectie)</v>
      </c>
      <c r="K5" s="693"/>
      <c r="L5" s="693"/>
      <c r="M5" s="693"/>
      <c r="N5" s="692">
        <f>+TITELBLAD!E19</f>
        <v>2016</v>
      </c>
      <c r="O5" s="692" t="str">
        <f>+TITELBLAD!F19</f>
        <v>ex-ante</v>
      </c>
    </row>
    <row r="6" spans="1:15" s="389" customFormat="1" ht="12.75" customHeight="1">
      <c r="A6" s="386"/>
      <c r="B6" s="387"/>
      <c r="C6" s="387"/>
      <c r="D6" s="388"/>
      <c r="E6" s="1022"/>
      <c r="F6" s="1025"/>
      <c r="G6" s="1025"/>
      <c r="I6" s="1025"/>
      <c r="K6" s="713"/>
      <c r="L6" s="713"/>
      <c r="M6" s="713"/>
      <c r="N6" s="713"/>
      <c r="O6" s="713"/>
    </row>
    <row r="7" spans="1:9" s="389" customFormat="1" ht="11.25" customHeight="1">
      <c r="A7" s="386"/>
      <c r="B7" s="387"/>
      <c r="C7" s="387"/>
      <c r="D7" s="388"/>
      <c r="E7" s="1022"/>
      <c r="F7" s="1025"/>
      <c r="G7" s="1025"/>
      <c r="H7" s="390"/>
      <c r="I7" s="1025"/>
    </row>
    <row r="8" spans="1:9" s="389" customFormat="1" ht="12.75" customHeight="1">
      <c r="A8" s="386"/>
      <c r="B8" s="387"/>
      <c r="C8" s="387"/>
      <c r="D8" s="388"/>
      <c r="E8" s="1022"/>
      <c r="F8" s="1025"/>
      <c r="G8" s="1025"/>
      <c r="I8" s="1025"/>
    </row>
    <row r="9" spans="1:9" s="389" customFormat="1" ht="28.5" customHeight="1" thickBot="1">
      <c r="A9" s="391"/>
      <c r="B9" s="392"/>
      <c r="C9" s="392"/>
      <c r="D9" s="393"/>
      <c r="E9" s="1023"/>
      <c r="F9" s="1026"/>
      <c r="G9" s="1026"/>
      <c r="I9" s="1026"/>
    </row>
    <row r="10" spans="1:9" s="379" customFormat="1" ht="16.5" customHeight="1">
      <c r="A10" s="394" t="s">
        <v>314</v>
      </c>
      <c r="B10" s="395"/>
      <c r="C10" s="396"/>
      <c r="D10" s="397"/>
      <c r="E10" s="694"/>
      <c r="F10" s="695"/>
      <c r="G10" s="695"/>
      <c r="H10" s="398"/>
      <c r="I10" s="695"/>
    </row>
    <row r="11" spans="1:9" s="379" customFormat="1" ht="16.5" customHeight="1">
      <c r="A11" s="399"/>
      <c r="B11" s="395"/>
      <c r="C11" s="400"/>
      <c r="D11" s="397"/>
      <c r="E11" s="696"/>
      <c r="F11" s="697"/>
      <c r="G11" s="697"/>
      <c r="H11" s="398"/>
      <c r="I11" s="697"/>
    </row>
    <row r="12" spans="1:9" s="379" customFormat="1" ht="16.5" customHeight="1">
      <c r="A12" s="399"/>
      <c r="B12" s="334" t="s">
        <v>315</v>
      </c>
      <c r="C12" s="309"/>
      <c r="D12" s="401" t="s">
        <v>316</v>
      </c>
      <c r="E12" s="698"/>
      <c r="F12" s="699"/>
      <c r="G12" s="699"/>
      <c r="H12" s="398"/>
      <c r="I12" s="699"/>
    </row>
    <row r="13" spans="1:9" s="379" customFormat="1" ht="16.5" customHeight="1">
      <c r="A13" s="399"/>
      <c r="B13" s="334" t="s">
        <v>317</v>
      </c>
      <c r="C13" s="309"/>
      <c r="D13" s="401" t="s">
        <v>316</v>
      </c>
      <c r="E13" s="698"/>
      <c r="F13" s="699"/>
      <c r="G13" s="699"/>
      <c r="H13" s="398"/>
      <c r="I13" s="699"/>
    </row>
    <row r="14" spans="1:9" s="379" customFormat="1" ht="16.5" customHeight="1">
      <c r="A14" s="399"/>
      <c r="B14" s="616" t="s">
        <v>318</v>
      </c>
      <c r="C14" s="617"/>
      <c r="D14" s="401" t="s">
        <v>316</v>
      </c>
      <c r="E14" s="698"/>
      <c r="F14" s="699"/>
      <c r="G14" s="699"/>
      <c r="H14" s="398"/>
      <c r="I14" s="699"/>
    </row>
    <row r="15" spans="1:9" s="379" customFormat="1" ht="16.5" customHeight="1">
      <c r="A15" s="399"/>
      <c r="B15" s="616"/>
      <c r="C15" s="617"/>
      <c r="D15" s="401"/>
      <c r="E15" s="700"/>
      <c r="F15" s="699"/>
      <c r="G15" s="699"/>
      <c r="H15" s="398"/>
      <c r="I15" s="699"/>
    </row>
    <row r="16" spans="1:9" s="379" customFormat="1" ht="16.5" customHeight="1">
      <c r="A16" s="399" t="s">
        <v>254</v>
      </c>
      <c r="B16" s="395" t="s">
        <v>319</v>
      </c>
      <c r="C16" s="402"/>
      <c r="D16" s="401" t="s">
        <v>320</v>
      </c>
      <c r="E16" s="659">
        <v>0</v>
      </c>
      <c r="F16" s="701">
        <v>0</v>
      </c>
      <c r="G16" s="662">
        <f>E16*F16</f>
        <v>0</v>
      </c>
      <c r="H16" s="398"/>
      <c r="I16" s="662">
        <f>E16-G16</f>
        <v>0</v>
      </c>
    </row>
    <row r="17" spans="1:9" s="379" customFormat="1" ht="16.5" customHeight="1">
      <c r="A17" s="403"/>
      <c r="B17" s="404" t="s">
        <v>321</v>
      </c>
      <c r="C17" s="404" t="s">
        <v>322</v>
      </c>
      <c r="D17" s="321"/>
      <c r="E17" s="663"/>
      <c r="F17" s="702"/>
      <c r="G17" s="703"/>
      <c r="H17" s="398"/>
      <c r="I17" s="703"/>
    </row>
    <row r="18" spans="1:9" s="379" customFormat="1" ht="16.5" customHeight="1">
      <c r="A18" s="403"/>
      <c r="B18" s="404" t="s">
        <v>323</v>
      </c>
      <c r="C18" s="404" t="s">
        <v>324</v>
      </c>
      <c r="D18" s="321"/>
      <c r="E18" s="703"/>
      <c r="F18" s="702"/>
      <c r="G18" s="703"/>
      <c r="H18" s="398"/>
      <c r="I18" s="703"/>
    </row>
    <row r="19" spans="1:9" s="379" customFormat="1" ht="16.5" customHeight="1">
      <c r="A19" s="403"/>
      <c r="B19" s="404"/>
      <c r="C19" s="404"/>
      <c r="D19" s="321"/>
      <c r="E19" s="704"/>
      <c r="F19" s="705"/>
      <c r="G19" s="706"/>
      <c r="H19" s="398"/>
      <c r="I19" s="706"/>
    </row>
    <row r="20" spans="1:9" s="379" customFormat="1" ht="14.25" customHeight="1">
      <c r="A20" s="405" t="s">
        <v>281</v>
      </c>
      <c r="B20" s="1019" t="s">
        <v>277</v>
      </c>
      <c r="C20" s="1019"/>
      <c r="D20" s="1020"/>
      <c r="E20" s="659">
        <v>0</v>
      </c>
      <c r="F20" s="701">
        <v>0</v>
      </c>
      <c r="G20" s="662">
        <f>E20*F20</f>
        <v>0</v>
      </c>
      <c r="H20" s="406"/>
      <c r="I20" s="662">
        <f>E20-G20</f>
        <v>0</v>
      </c>
    </row>
    <row r="21" spans="1:9" s="379" customFormat="1" ht="16.5" customHeight="1">
      <c r="A21" s="407"/>
      <c r="B21" s="400"/>
      <c r="C21" s="408" t="s">
        <v>278</v>
      </c>
      <c r="D21" s="409" t="s">
        <v>325</v>
      </c>
      <c r="E21" s="703"/>
      <c r="F21" s="702"/>
      <c r="G21" s="703"/>
      <c r="H21" s="398"/>
      <c r="I21" s="703"/>
    </row>
    <row r="22" spans="1:9" s="379" customFormat="1" ht="16.5" customHeight="1">
      <c r="A22" s="407"/>
      <c r="B22" s="400"/>
      <c r="C22" s="408" t="s">
        <v>279</v>
      </c>
      <c r="D22" s="409" t="s">
        <v>325</v>
      </c>
      <c r="E22" s="703"/>
      <c r="F22" s="702"/>
      <c r="G22" s="703"/>
      <c r="H22" s="398"/>
      <c r="I22" s="703"/>
    </row>
    <row r="23" spans="1:9" s="379" customFormat="1" ht="16.5" customHeight="1">
      <c r="A23" s="407"/>
      <c r="B23" s="400"/>
      <c r="C23" s="408" t="s">
        <v>280</v>
      </c>
      <c r="D23" s="409" t="s">
        <v>325</v>
      </c>
      <c r="E23" s="703"/>
      <c r="F23" s="702"/>
      <c r="G23" s="703"/>
      <c r="H23" s="398"/>
      <c r="I23" s="703"/>
    </row>
    <row r="24" spans="1:9" s="379" customFormat="1" ht="16.5" customHeight="1">
      <c r="A24" s="407"/>
      <c r="B24" s="400"/>
      <c r="C24" s="408"/>
      <c r="D24" s="410"/>
      <c r="E24" s="696"/>
      <c r="F24" s="707"/>
      <c r="G24" s="697"/>
      <c r="H24" s="411"/>
      <c r="I24" s="697"/>
    </row>
    <row r="25" spans="1:9" s="379" customFormat="1" ht="16.5" customHeight="1">
      <c r="A25" s="403" t="s">
        <v>291</v>
      </c>
      <c r="B25" s="400" t="s">
        <v>292</v>
      </c>
      <c r="C25" s="400"/>
      <c r="D25" s="410"/>
      <c r="E25" s="659">
        <v>0</v>
      </c>
      <c r="F25" s="701">
        <v>0</v>
      </c>
      <c r="G25" s="662">
        <f>E25*F25</f>
        <v>0</v>
      </c>
      <c r="H25" s="398"/>
      <c r="I25" s="662">
        <f>E25-G25</f>
        <v>0</v>
      </c>
    </row>
    <row r="26" spans="1:9" s="379" customFormat="1" ht="16.5" customHeight="1">
      <c r="A26" s="407"/>
      <c r="B26" s="404"/>
      <c r="C26" s="404" t="s">
        <v>294</v>
      </c>
      <c r="D26" s="401" t="s">
        <v>320</v>
      </c>
      <c r="E26" s="703"/>
      <c r="F26" s="702"/>
      <c r="G26" s="703"/>
      <c r="H26" s="398"/>
      <c r="I26" s="703"/>
    </row>
    <row r="27" spans="1:9" s="379" customFormat="1" ht="16.5" customHeight="1">
      <c r="A27" s="407"/>
      <c r="B27" s="400"/>
      <c r="C27" s="400"/>
      <c r="D27" s="321"/>
      <c r="E27" s="704"/>
      <c r="F27" s="705"/>
      <c r="G27" s="706"/>
      <c r="H27" s="406"/>
      <c r="I27" s="706"/>
    </row>
    <row r="28" spans="1:9" s="379" customFormat="1" ht="16.5" customHeight="1">
      <c r="A28" s="403" t="s">
        <v>298</v>
      </c>
      <c r="B28" s="400" t="s">
        <v>299</v>
      </c>
      <c r="C28" s="400"/>
      <c r="D28" s="410"/>
      <c r="E28" s="659">
        <v>0</v>
      </c>
      <c r="F28" s="708">
        <v>0</v>
      </c>
      <c r="G28" s="662">
        <f>E28*F28</f>
        <v>0</v>
      </c>
      <c r="H28" s="398"/>
      <c r="I28" s="662">
        <f>E28-G28</f>
        <v>0</v>
      </c>
    </row>
    <row r="29" spans="1:9" s="379" customFormat="1" ht="32.25" customHeight="1">
      <c r="A29" s="407"/>
      <c r="B29" s="610" t="s">
        <v>300</v>
      </c>
      <c r="C29" s="611" t="s">
        <v>58</v>
      </c>
      <c r="D29" s="412" t="s">
        <v>320</v>
      </c>
      <c r="E29" s="709"/>
      <c r="F29" s="709"/>
      <c r="G29" s="709"/>
      <c r="H29" s="413"/>
      <c r="I29" s="709"/>
    </row>
    <row r="30" spans="1:9" s="379" customFormat="1" ht="27.75" customHeight="1">
      <c r="A30" s="407"/>
      <c r="B30" s="610" t="s">
        <v>301</v>
      </c>
      <c r="C30" s="612" t="s">
        <v>406</v>
      </c>
      <c r="D30" s="412" t="s">
        <v>320</v>
      </c>
      <c r="E30" s="709"/>
      <c r="F30" s="709"/>
      <c r="G30" s="709"/>
      <c r="H30" s="413"/>
      <c r="I30" s="709"/>
    </row>
    <row r="31" spans="1:9" s="379" customFormat="1" ht="16.5" customHeight="1">
      <c r="A31" s="407"/>
      <c r="B31" s="610" t="s">
        <v>326</v>
      </c>
      <c r="C31" s="613" t="s">
        <v>59</v>
      </c>
      <c r="D31" s="412" t="s">
        <v>320</v>
      </c>
      <c r="E31" s="709"/>
      <c r="F31" s="709"/>
      <c r="G31" s="709"/>
      <c r="H31" s="413"/>
      <c r="I31" s="709"/>
    </row>
    <row r="32" spans="1:9" s="379" customFormat="1" ht="18" customHeight="1">
      <c r="A32" s="407"/>
      <c r="B32" s="610" t="s">
        <v>303</v>
      </c>
      <c r="C32" s="613" t="s">
        <v>304</v>
      </c>
      <c r="D32" s="412" t="s">
        <v>320</v>
      </c>
      <c r="E32" s="709"/>
      <c r="F32" s="709"/>
      <c r="G32" s="709"/>
      <c r="H32" s="413"/>
      <c r="I32" s="709"/>
    </row>
    <row r="33" spans="1:9" s="379" customFormat="1" ht="16.5" customHeight="1">
      <c r="A33" s="407"/>
      <c r="B33" s="610" t="s">
        <v>305</v>
      </c>
      <c r="C33" s="614" t="s">
        <v>405</v>
      </c>
      <c r="D33" s="412" t="s">
        <v>320</v>
      </c>
      <c r="E33" s="709"/>
      <c r="F33" s="709"/>
      <c r="G33" s="709"/>
      <c r="H33" s="413"/>
      <c r="I33" s="709"/>
    </row>
    <row r="34" spans="1:9" s="379" customFormat="1" ht="39.75" customHeight="1">
      <c r="A34" s="407"/>
      <c r="B34" s="615" t="s">
        <v>327</v>
      </c>
      <c r="C34" s="613" t="s">
        <v>307</v>
      </c>
      <c r="D34" s="412" t="s">
        <v>320</v>
      </c>
      <c r="E34" s="709"/>
      <c r="F34" s="709"/>
      <c r="G34" s="709"/>
      <c r="H34" s="413"/>
      <c r="I34" s="709"/>
    </row>
    <row r="35" spans="1:9" s="389" customFormat="1" ht="16.5" customHeight="1" thickBot="1">
      <c r="A35" s="414"/>
      <c r="B35" s="415"/>
      <c r="C35" s="415"/>
      <c r="D35" s="416"/>
      <c r="E35" s="710"/>
      <c r="F35" s="711"/>
      <c r="G35" s="711"/>
      <c r="H35" s="417"/>
      <c r="I35" s="711"/>
    </row>
    <row r="36" spans="1:9" s="607" customFormat="1" ht="16.5" customHeight="1" thickBot="1">
      <c r="A36" s="362"/>
      <c r="B36" s="363" t="s">
        <v>329</v>
      </c>
      <c r="C36" s="608"/>
      <c r="D36" s="609"/>
      <c r="E36" s="712">
        <f>SUM(E28,E25,E20,E16)</f>
        <v>0</v>
      </c>
      <c r="F36" s="681"/>
      <c r="G36" s="712">
        <f>SUM(G28,G25,G20,G16)</f>
        <v>0</v>
      </c>
      <c r="H36" s="417"/>
      <c r="I36" s="712">
        <f>SUM(I28,I25,I20,I16)</f>
        <v>0</v>
      </c>
    </row>
    <row r="37" spans="3:8" s="418" customFormat="1" ht="13.5" customHeight="1">
      <c r="C37" s="419"/>
      <c r="H37" s="417"/>
    </row>
    <row r="38" spans="4:8" s="418" customFormat="1" ht="13.5" customHeight="1">
      <c r="D38" s="420"/>
      <c r="E38" s="420"/>
      <c r="F38" s="420"/>
      <c r="G38" s="420"/>
      <c r="H38" s="421"/>
    </row>
    <row r="39" spans="4:8" s="418" customFormat="1" ht="13.5" customHeight="1">
      <c r="D39" s="420"/>
      <c r="E39" s="420"/>
      <c r="F39" s="420"/>
      <c r="G39" s="420"/>
      <c r="H39" s="421"/>
    </row>
    <row r="40" spans="4:8" s="418" customFormat="1" ht="13.5" customHeight="1">
      <c r="D40" s="420"/>
      <c r="E40" s="420"/>
      <c r="F40" s="420"/>
      <c r="G40" s="420"/>
      <c r="H40" s="421"/>
    </row>
    <row r="41" spans="4:8" s="418" customFormat="1" ht="13.5" customHeight="1">
      <c r="D41" s="420"/>
      <c r="E41" s="420"/>
      <c r="F41" s="420"/>
      <c r="G41" s="420"/>
      <c r="H41" s="421"/>
    </row>
    <row r="42" ht="13.5" customHeight="1">
      <c r="H42" s="421"/>
    </row>
    <row r="43" ht="13.5" customHeight="1">
      <c r="H43" s="421"/>
    </row>
    <row r="44" ht="13.5" customHeight="1">
      <c r="H44" s="421"/>
    </row>
    <row r="45" ht="17.25" customHeight="1"/>
    <row r="46" ht="17.25" customHeight="1"/>
  </sheetData>
  <sheetProtection/>
  <mergeCells count="6">
    <mergeCell ref="B20:D20"/>
    <mergeCell ref="E5:E9"/>
    <mergeCell ref="F5:F9"/>
    <mergeCell ref="G5:G9"/>
    <mergeCell ref="A1:I1"/>
    <mergeCell ref="I5:I9"/>
  </mergeCells>
  <conditionalFormatting sqref="E10:G36 I10:I36">
    <cfRule type="expression" priority="1" dxfId="0" stopIfTrue="1">
      <formula>$O$4="ex-ante"</formula>
    </cfRule>
    <cfRule type="expression" priority="2" dxfId="0" stopIfTrue="1">
      <formula>$K$3="gas"</formula>
    </cfRule>
  </conditionalFormatting>
  <printOptions/>
  <pageMargins left="0.07874015748031496" right="0.07874015748031496" top="0.3937007874015748" bottom="0.3937007874015748" header="0.31496062992125984" footer="0.31496062992125984"/>
  <pageSetup fitToHeight="1" fitToWidth="1" horizontalDpi="600" verticalDpi="600" orientation="landscape" paperSize="8" r:id="rId1"/>
  <headerFooter alignWithMargins="0">
    <oddFooter>&amp;L&amp;"Arial,Bold Italic"&amp;8&amp;F&amp;C&amp;"Arial,Bold Italic"&amp;8&amp;A&amp;"Arial,Regular"&amp;10
&amp;R&amp;"Arial,Bold Italic"&amp;8&amp;D
Pagina 1 / 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40"/>
  <sheetViews>
    <sheetView zoomScale="90" zoomScaleNormal="90" zoomScalePageLayoutView="0" workbookViewId="0" topLeftCell="A1">
      <selection activeCell="E20" sqref="E20"/>
    </sheetView>
  </sheetViews>
  <sheetFormatPr defaultColWidth="9.140625" defaultRowHeight="12.75"/>
  <cols>
    <col min="1" max="1" width="8.57421875" style="425" customWidth="1"/>
    <col min="2" max="2" width="72.421875" style="425" bestFit="1" customWidth="1"/>
    <col min="3" max="3" width="27.00390625" style="425" bestFit="1" customWidth="1"/>
    <col min="4" max="4" width="3.7109375" style="425" customWidth="1"/>
    <col min="5" max="5" width="46.8515625" style="425" customWidth="1"/>
    <col min="6" max="6" width="29.00390625" style="425" customWidth="1"/>
    <col min="7" max="7" width="34.00390625" style="425" customWidth="1"/>
    <col min="8" max="8" width="3.421875" style="425" customWidth="1"/>
    <col min="9" max="9" width="31.8515625" style="425" customWidth="1"/>
    <col min="10" max="16384" width="9.140625" style="425" customWidth="1"/>
  </cols>
  <sheetData>
    <row r="1" spans="1:10" ht="18.75" thickBot="1">
      <c r="A1" s="1027" t="str">
        <f>"TABEL 5D: Werkelijke ontvangsten uit periodieke distributienettarieven voor niet-exogene kosten in boekjaar "&amp;TITELBLAD!E15&amp;" (gas)"</f>
        <v>TABEL 5D: Werkelijke ontvangsten uit periodieke distributienettarieven voor niet-exogene kosten in boekjaar 2015 (gas)</v>
      </c>
      <c r="B1" s="1028"/>
      <c r="C1" s="1028"/>
      <c r="D1" s="1028"/>
      <c r="E1" s="1028"/>
      <c r="F1" s="1028"/>
      <c r="G1" s="1029"/>
      <c r="H1" s="423"/>
      <c r="I1" s="424"/>
      <c r="J1" s="424"/>
    </row>
    <row r="2" spans="10:15" ht="12.75">
      <c r="J2" s="744"/>
      <c r="K2" s="744"/>
      <c r="L2" s="744"/>
      <c r="M2" s="744"/>
      <c r="N2" s="744"/>
      <c r="O2" s="744"/>
    </row>
    <row r="3" spans="10:15" ht="12.75">
      <c r="J3" s="744"/>
      <c r="K3" s="744" t="str">
        <f>+TITELBLAD!C12</f>
        <v>elektriciteit</v>
      </c>
      <c r="L3" s="744"/>
      <c r="M3" s="744"/>
      <c r="N3" s="744"/>
      <c r="O3" s="744"/>
    </row>
    <row r="4" spans="10:15" ht="15" customHeight="1" thickBot="1">
      <c r="J4" s="744"/>
      <c r="K4" s="744" t="str">
        <f>+TITELBLAD!B18</f>
        <v>Rapportering over boekjaren:</v>
      </c>
      <c r="L4" s="744"/>
      <c r="M4" s="744"/>
      <c r="N4" s="744">
        <f>+TITELBLAD!E18</f>
        <v>2015</v>
      </c>
      <c r="O4" s="744" t="str">
        <f>+TITELBLAD!F18</f>
        <v>ex-ante</v>
      </c>
    </row>
    <row r="5" spans="1:15" ht="15" customHeight="1">
      <c r="A5" s="1030"/>
      <c r="B5" s="1031"/>
      <c r="C5" s="1032"/>
      <c r="D5" s="426"/>
      <c r="E5" s="1039" t="str">
        <f>"Totale werkelijke ontvangsten uit periodieke distributienettarieven in boekjaar "&amp;TITELBLAD!E15&amp;" (gas)"</f>
        <v>Totale werkelijke ontvangsten uit periodieke distributienettarieven in boekjaar 2015 (gas)</v>
      </c>
      <c r="F5" s="1042" t="s">
        <v>310</v>
      </c>
      <c r="G5" s="1045" t="str">
        <f>"Werkelijke ontvangsten m.b.t. niet-exogene kosten in boekjaar "&amp;TITELBLAD!E15&amp;" (gas)"</f>
        <v>Werkelijke ontvangsten m.b.t. niet-exogene kosten in boekjaar 2015 (gas)</v>
      </c>
      <c r="I5" s="1024" t="str">
        <f>"Werkelijke ontvangsten m.b.t. exogene kosten in boekjaar "&amp;TITELBLAD!E15&amp;" (gas)"</f>
        <v>Werkelijke ontvangsten m.b.t. exogene kosten in boekjaar 2015 (gas)</v>
      </c>
      <c r="J5" s="744"/>
      <c r="K5" s="744"/>
      <c r="L5" s="744"/>
      <c r="M5" s="744"/>
      <c r="N5" s="744">
        <f>+TITELBLAD!E19</f>
        <v>2016</v>
      </c>
      <c r="O5" s="744" t="str">
        <f>+TITELBLAD!F19</f>
        <v>ex-ante</v>
      </c>
    </row>
    <row r="6" spans="1:15" ht="21" customHeight="1">
      <c r="A6" s="1033"/>
      <c r="B6" s="1034"/>
      <c r="C6" s="1035"/>
      <c r="D6" s="426"/>
      <c r="E6" s="1040"/>
      <c r="F6" s="1043"/>
      <c r="G6" s="1046"/>
      <c r="I6" s="1025"/>
      <c r="J6" s="744"/>
      <c r="K6" s="744"/>
      <c r="L6" s="744"/>
      <c r="M6" s="744"/>
      <c r="N6" s="744"/>
      <c r="O6" s="744"/>
    </row>
    <row r="7" spans="1:9" ht="21" customHeight="1">
      <c r="A7" s="1033"/>
      <c r="B7" s="1034"/>
      <c r="C7" s="1035"/>
      <c r="D7" s="426"/>
      <c r="E7" s="1040"/>
      <c r="F7" s="1043"/>
      <c r="G7" s="1046"/>
      <c r="I7" s="1025"/>
    </row>
    <row r="8" spans="1:9" s="28" customFormat="1" ht="28.5" customHeight="1" thickBot="1">
      <c r="A8" s="1033"/>
      <c r="B8" s="1034"/>
      <c r="C8" s="1035"/>
      <c r="D8" s="426"/>
      <c r="E8" s="1041"/>
      <c r="F8" s="1044"/>
      <c r="G8" s="1047"/>
      <c r="I8" s="1026"/>
    </row>
    <row r="9" spans="1:9" s="28" customFormat="1" ht="12" customHeight="1" thickBot="1">
      <c r="A9" s="1036"/>
      <c r="B9" s="1037"/>
      <c r="C9" s="1038"/>
      <c r="D9" s="426"/>
      <c r="E9" s="427"/>
      <c r="F9" s="428"/>
      <c r="G9" s="429"/>
      <c r="I9" s="565"/>
    </row>
    <row r="10" spans="1:9" s="28" customFormat="1" ht="18.75" customHeight="1">
      <c r="A10" s="430" t="s">
        <v>330</v>
      </c>
      <c r="B10" s="431"/>
      <c r="C10" s="432"/>
      <c r="D10" s="433"/>
      <c r="E10" s="714">
        <f>SUM(E12,E19,E17)</f>
        <v>0</v>
      </c>
      <c r="F10" s="715"/>
      <c r="G10" s="716">
        <f>SUM(G12,G19,G17)</f>
        <v>0</v>
      </c>
      <c r="I10" s="736">
        <f>SUM(I12,I19,I17)</f>
        <v>0</v>
      </c>
    </row>
    <row r="11" spans="1:9" s="29" customFormat="1" ht="18" customHeight="1">
      <c r="A11" s="434"/>
      <c r="B11" s="431"/>
      <c r="C11" s="432"/>
      <c r="D11" s="433"/>
      <c r="E11" s="717"/>
      <c r="F11" s="718"/>
      <c r="G11" s="432"/>
      <c r="I11" s="737"/>
    </row>
    <row r="12" spans="1:9" s="28" customFormat="1" ht="18" customHeight="1">
      <c r="A12" s="435" t="s">
        <v>331</v>
      </c>
      <c r="B12" s="436" t="s">
        <v>332</v>
      </c>
      <c r="C12" s="437"/>
      <c r="D12" s="438"/>
      <c r="E12" s="719">
        <v>0</v>
      </c>
      <c r="F12" s="720">
        <v>0</v>
      </c>
      <c r="G12" s="721">
        <f>E12*F12</f>
        <v>0</v>
      </c>
      <c r="I12" s="738">
        <f>E12-G12</f>
        <v>0</v>
      </c>
    </row>
    <row r="13" spans="1:9" s="28" customFormat="1" ht="18" customHeight="1">
      <c r="A13" s="434"/>
      <c r="B13" s="439" t="s">
        <v>333</v>
      </c>
      <c r="C13" s="440"/>
      <c r="D13" s="441"/>
      <c r="E13" s="722"/>
      <c r="F13" s="723"/>
      <c r="G13" s="440"/>
      <c r="I13" s="739"/>
    </row>
    <row r="14" spans="1:9" s="28" customFormat="1" ht="18" customHeight="1">
      <c r="A14" s="434"/>
      <c r="B14" s="439" t="s">
        <v>334</v>
      </c>
      <c r="C14" s="440"/>
      <c r="D14" s="441"/>
      <c r="E14" s="722"/>
      <c r="F14" s="723"/>
      <c r="G14" s="440"/>
      <c r="I14" s="739"/>
    </row>
    <row r="15" spans="1:9" s="28" customFormat="1" ht="17.25" customHeight="1">
      <c r="A15" s="434"/>
      <c r="B15" s="439" t="s">
        <v>335</v>
      </c>
      <c r="C15" s="440"/>
      <c r="D15" s="441"/>
      <c r="E15" s="722"/>
      <c r="F15" s="723"/>
      <c r="G15" s="440"/>
      <c r="I15" s="739"/>
    </row>
    <row r="16" spans="1:9" s="28" customFormat="1" ht="18" customHeight="1">
      <c r="A16" s="434"/>
      <c r="B16" s="431"/>
      <c r="C16" s="442"/>
      <c r="D16" s="443"/>
      <c r="E16" s="724"/>
      <c r="F16" s="718"/>
      <c r="G16" s="442"/>
      <c r="I16" s="740"/>
    </row>
    <row r="17" spans="1:9" s="28" customFormat="1" ht="19.5" customHeight="1">
      <c r="A17" s="435" t="s">
        <v>336</v>
      </c>
      <c r="B17" s="436" t="s">
        <v>337</v>
      </c>
      <c r="C17" s="440"/>
      <c r="D17" s="441"/>
      <c r="E17" s="719">
        <v>0</v>
      </c>
      <c r="F17" s="720">
        <v>0</v>
      </c>
      <c r="G17" s="721">
        <f>E17*F17</f>
        <v>0</v>
      </c>
      <c r="I17" s="738">
        <f>E17-G17</f>
        <v>0</v>
      </c>
    </row>
    <row r="18" spans="1:9" s="28" customFormat="1" ht="14.25" customHeight="1">
      <c r="A18" s="434"/>
      <c r="B18" s="431"/>
      <c r="C18" s="442"/>
      <c r="D18" s="443"/>
      <c r="E18" s="725"/>
      <c r="F18" s="718"/>
      <c r="G18" s="442"/>
      <c r="I18" s="740"/>
    </row>
    <row r="19" spans="1:9" s="28" customFormat="1" ht="18" customHeight="1">
      <c r="A19" s="435" t="s">
        <v>338</v>
      </c>
      <c r="B19" s="444" t="s">
        <v>339</v>
      </c>
      <c r="C19" s="442"/>
      <c r="D19" s="443"/>
      <c r="E19" s="719">
        <v>0</v>
      </c>
      <c r="F19" s="720">
        <v>0</v>
      </c>
      <c r="G19" s="721">
        <f>E19*F19</f>
        <v>0</v>
      </c>
      <c r="I19" s="738">
        <f>E19-G19</f>
        <v>0</v>
      </c>
    </row>
    <row r="20" spans="1:9" s="28" customFormat="1" ht="18" customHeight="1">
      <c r="A20" s="434"/>
      <c r="B20" s="439" t="s">
        <v>280</v>
      </c>
      <c r="C20" s="440"/>
      <c r="D20" s="441"/>
      <c r="E20" s="722"/>
      <c r="F20" s="723"/>
      <c r="G20" s="440"/>
      <c r="I20" s="739"/>
    </row>
    <row r="21" spans="1:9" s="28" customFormat="1" ht="18" customHeight="1">
      <c r="A21" s="434"/>
      <c r="B21" s="439" t="s">
        <v>279</v>
      </c>
      <c r="C21" s="440"/>
      <c r="D21" s="441"/>
      <c r="E21" s="722"/>
      <c r="F21" s="723"/>
      <c r="G21" s="440"/>
      <c r="I21" s="739"/>
    </row>
    <row r="22" spans="1:9" s="28" customFormat="1" ht="21" customHeight="1">
      <c r="A22" s="434"/>
      <c r="B22" s="439" t="s">
        <v>278</v>
      </c>
      <c r="C22" s="440"/>
      <c r="D22" s="441"/>
      <c r="E22" s="722"/>
      <c r="F22" s="723"/>
      <c r="G22" s="440"/>
      <c r="I22" s="739"/>
    </row>
    <row r="23" spans="1:9" s="28" customFormat="1" ht="18" customHeight="1">
      <c r="A23" s="434"/>
      <c r="B23" s="431"/>
      <c r="C23" s="442"/>
      <c r="D23" s="443"/>
      <c r="E23" s="724"/>
      <c r="F23" s="718"/>
      <c r="G23" s="442"/>
      <c r="I23" s="740"/>
    </row>
    <row r="24" spans="1:9" s="28" customFormat="1" ht="18" customHeight="1">
      <c r="A24" s="430" t="s">
        <v>340</v>
      </c>
      <c r="B24" s="431"/>
      <c r="C24" s="440"/>
      <c r="D24" s="441"/>
      <c r="E24" s="726">
        <v>0</v>
      </c>
      <c r="F24" s="727">
        <v>0</v>
      </c>
      <c r="G24" s="716">
        <f>E24*F24</f>
        <v>0</v>
      </c>
      <c r="I24" s="736">
        <f>E24-G24</f>
        <v>0</v>
      </c>
    </row>
    <row r="25" spans="1:9" s="28" customFormat="1" ht="18" customHeight="1">
      <c r="A25" s="434"/>
      <c r="B25" s="431"/>
      <c r="C25" s="442"/>
      <c r="D25" s="443"/>
      <c r="E25" s="724"/>
      <c r="F25" s="718"/>
      <c r="G25" s="442"/>
      <c r="I25" s="740"/>
    </row>
    <row r="26" spans="1:9" s="28" customFormat="1" ht="20.25" customHeight="1">
      <c r="A26" s="430" t="s">
        <v>341</v>
      </c>
      <c r="B26" s="431"/>
      <c r="C26" s="440"/>
      <c r="D26" s="441"/>
      <c r="E26" s="726">
        <v>0</v>
      </c>
      <c r="F26" s="727">
        <v>0</v>
      </c>
      <c r="G26" s="716">
        <f>E26*F26</f>
        <v>0</v>
      </c>
      <c r="I26" s="736">
        <f>E26-G26</f>
        <v>0</v>
      </c>
    </row>
    <row r="27" spans="1:9" s="28" customFormat="1" ht="18" customHeight="1">
      <c r="A27" s="434"/>
      <c r="B27" s="431"/>
      <c r="C27" s="442"/>
      <c r="D27" s="443"/>
      <c r="E27" s="724"/>
      <c r="F27" s="718"/>
      <c r="G27" s="442"/>
      <c r="I27" s="740"/>
    </row>
    <row r="28" spans="1:9" s="28" customFormat="1" ht="17.25" customHeight="1">
      <c r="A28" s="430" t="s">
        <v>342</v>
      </c>
      <c r="B28" s="431"/>
      <c r="C28" s="440"/>
      <c r="D28" s="441"/>
      <c r="E28" s="726">
        <v>0</v>
      </c>
      <c r="F28" s="727">
        <v>0</v>
      </c>
      <c r="G28" s="716">
        <f>E28*F28</f>
        <v>0</v>
      </c>
      <c r="I28" s="736">
        <f>E28-G28</f>
        <v>0</v>
      </c>
    </row>
    <row r="29" spans="1:9" s="28" customFormat="1" ht="18" customHeight="1">
      <c r="A29" s="434"/>
      <c r="B29" s="431"/>
      <c r="C29" s="442"/>
      <c r="D29" s="443"/>
      <c r="E29" s="724"/>
      <c r="F29" s="718"/>
      <c r="G29" s="442"/>
      <c r="I29" s="740"/>
    </row>
    <row r="30" spans="1:9" s="28" customFormat="1" ht="22.5" customHeight="1">
      <c r="A30" s="430" t="s">
        <v>343</v>
      </c>
      <c r="B30" s="431"/>
      <c r="C30" s="442"/>
      <c r="D30" s="443"/>
      <c r="E30" s="726">
        <v>0</v>
      </c>
      <c r="F30" s="727">
        <v>0</v>
      </c>
      <c r="G30" s="716">
        <f>E30*F30</f>
        <v>0</v>
      </c>
      <c r="I30" s="736">
        <f>E30-G30</f>
        <v>0</v>
      </c>
    </row>
    <row r="31" spans="1:9" s="28" customFormat="1" ht="18" customHeight="1">
      <c r="A31" s="435" t="s">
        <v>331</v>
      </c>
      <c r="B31" s="445" t="s">
        <v>344</v>
      </c>
      <c r="C31" s="440"/>
      <c r="D31" s="441"/>
      <c r="E31" s="728"/>
      <c r="F31" s="729"/>
      <c r="G31" s="730"/>
      <c r="I31" s="741"/>
    </row>
    <row r="32" spans="1:9" s="28" customFormat="1" ht="18" customHeight="1">
      <c r="A32" s="435" t="s">
        <v>336</v>
      </c>
      <c r="B32" s="436" t="s">
        <v>406</v>
      </c>
      <c r="C32" s="440"/>
      <c r="D32" s="441"/>
      <c r="E32" s="728"/>
      <c r="F32" s="729"/>
      <c r="G32" s="730"/>
      <c r="I32" s="741"/>
    </row>
    <row r="33" spans="1:9" s="28" customFormat="1" ht="18" customHeight="1">
      <c r="A33" s="446" t="s">
        <v>338</v>
      </c>
      <c r="B33" s="445" t="s">
        <v>59</v>
      </c>
      <c r="C33" s="440"/>
      <c r="D33" s="441"/>
      <c r="E33" s="728"/>
      <c r="F33" s="729"/>
      <c r="G33" s="730"/>
      <c r="I33" s="741"/>
    </row>
    <row r="34" spans="1:9" s="28" customFormat="1" ht="18" customHeight="1">
      <c r="A34" s="446" t="s">
        <v>345</v>
      </c>
      <c r="B34" s="436" t="s">
        <v>346</v>
      </c>
      <c r="C34" s="440"/>
      <c r="D34" s="441"/>
      <c r="E34" s="728"/>
      <c r="F34" s="729"/>
      <c r="G34" s="730"/>
      <c r="I34" s="741"/>
    </row>
    <row r="35" spans="1:9" s="28" customFormat="1" ht="18" customHeight="1">
      <c r="A35" s="446" t="s">
        <v>347</v>
      </c>
      <c r="B35" s="436" t="s">
        <v>405</v>
      </c>
      <c r="C35" s="440"/>
      <c r="D35" s="441"/>
      <c r="E35" s="728"/>
      <c r="F35" s="729"/>
      <c r="G35" s="730"/>
      <c r="I35" s="741"/>
    </row>
    <row r="36" spans="1:9" s="28" customFormat="1" ht="31.5" customHeight="1">
      <c r="A36" s="447" t="s">
        <v>348</v>
      </c>
      <c r="B36" s="444" t="s">
        <v>349</v>
      </c>
      <c r="C36" s="440"/>
      <c r="D36" s="441"/>
      <c r="E36" s="728"/>
      <c r="F36" s="729"/>
      <c r="G36" s="730"/>
      <c r="I36" s="741"/>
    </row>
    <row r="37" spans="1:9" s="28" customFormat="1" ht="14.25" customHeight="1" thickBot="1">
      <c r="A37" s="446"/>
      <c r="B37" s="448"/>
      <c r="C37" s="449"/>
      <c r="D37" s="441"/>
      <c r="E37" s="731"/>
      <c r="F37" s="732"/>
      <c r="G37" s="449"/>
      <c r="I37" s="742"/>
    </row>
    <row r="38" spans="1:9" s="453" customFormat="1" ht="21" customHeight="1" thickBot="1">
      <c r="A38" s="450"/>
      <c r="B38" s="451" t="s">
        <v>350</v>
      </c>
      <c r="C38" s="452"/>
      <c r="D38" s="441"/>
      <c r="E38" s="733">
        <f>SUM(E30,E28,E26,E24,E10)</f>
        <v>0</v>
      </c>
      <c r="F38" s="734"/>
      <c r="G38" s="735">
        <f>SUM(G30,G28,G26,G24,G10)</f>
        <v>0</v>
      </c>
      <c r="I38" s="743">
        <f>SUM(I30,I28,I26,I24,I10)</f>
        <v>0</v>
      </c>
    </row>
    <row r="40" spans="3:6" ht="12.75">
      <c r="C40" s="454"/>
      <c r="E40" s="455"/>
      <c r="F40" s="455"/>
    </row>
  </sheetData>
  <sheetProtection/>
  <mergeCells count="6">
    <mergeCell ref="A1:G1"/>
    <mergeCell ref="A5:C9"/>
    <mergeCell ref="E5:E8"/>
    <mergeCell ref="F5:F8"/>
    <mergeCell ref="G5:G8"/>
    <mergeCell ref="I5:I8"/>
  </mergeCells>
  <conditionalFormatting sqref="E10:G38 I10:I38">
    <cfRule type="expression" priority="1" dxfId="0" stopIfTrue="1">
      <formula>$O$4="ex-ante"</formula>
    </cfRule>
    <cfRule type="expression" priority="2" dxfId="0" stopIfTrue="1">
      <formula>$K$3="elektriciteit"</formula>
    </cfRule>
  </conditionalFormatting>
  <printOptions/>
  <pageMargins left="0.1968503937007874" right="0.1968503937007874" top="0.3937007874015748" bottom="0.3937007874015748" header="0.5118110236220472" footer="0.1968503937007874"/>
  <pageSetup fitToHeight="1" fitToWidth="1" horizontalDpi="600" verticalDpi="600" orientation="landscape" paperSize="8" scale="81" r:id="rId1"/>
  <headerFooter alignWithMargins="0">
    <oddFooter>&amp;C&amp;8&amp;F&amp;R&amp;8&amp;A</oddFooter>
  </headerFooter>
</worksheet>
</file>

<file path=xl/worksheets/sheet13.xml><?xml version="1.0" encoding="utf-8"?>
<worksheet xmlns="http://schemas.openxmlformats.org/spreadsheetml/2006/main" xmlns:r="http://schemas.openxmlformats.org/officeDocument/2006/relationships">
  <dimension ref="A1:R180"/>
  <sheetViews>
    <sheetView zoomScale="80" zoomScaleNormal="80" workbookViewId="0" topLeftCell="A1">
      <selection activeCell="G168" sqref="G168"/>
    </sheetView>
  </sheetViews>
  <sheetFormatPr defaultColWidth="9.140625" defaultRowHeight="12.75"/>
  <cols>
    <col min="1" max="1" width="4.140625" style="34" customWidth="1"/>
    <col min="2" max="4" width="9.140625" style="34" customWidth="1"/>
    <col min="5" max="5" width="24.28125" style="34" customWidth="1"/>
    <col min="6" max="6" width="4.00390625" style="34" customWidth="1"/>
    <col min="7" max="7" width="44.57421875" style="34" customWidth="1"/>
    <col min="8" max="9" width="41.8515625" style="34" customWidth="1"/>
    <col min="10" max="10" width="42.00390625" style="34" customWidth="1"/>
    <col min="11" max="13" width="43.421875" style="34" customWidth="1"/>
    <col min="14" max="16384" width="9.140625" style="34" customWidth="1"/>
  </cols>
  <sheetData>
    <row r="1" spans="1:18" ht="18.75" customHeight="1" thickBot="1">
      <c r="A1" s="886" t="s">
        <v>465</v>
      </c>
      <c r="B1" s="887"/>
      <c r="C1" s="887"/>
      <c r="D1" s="887"/>
      <c r="E1" s="887"/>
      <c r="F1" s="887"/>
      <c r="G1" s="887"/>
      <c r="H1" s="887"/>
      <c r="I1" s="887"/>
      <c r="J1" s="888"/>
      <c r="K1" s="456"/>
      <c r="L1" s="764" t="str">
        <f>+TITELBLAD!F18</f>
        <v>ex-ante</v>
      </c>
      <c r="M1" s="125"/>
      <c r="N1" s="125"/>
      <c r="O1" s="125"/>
      <c r="P1" s="125"/>
      <c r="Q1" s="125"/>
      <c r="R1" s="125"/>
    </row>
    <row r="2" spans="8:12" ht="12.75">
      <c r="H2" s="234"/>
      <c r="I2" s="227"/>
      <c r="J2" s="227"/>
      <c r="K2" s="227"/>
      <c r="L2" s="633" t="str">
        <f>+TITELBLAD!F19</f>
        <v>ex-ante</v>
      </c>
    </row>
    <row r="3" spans="2:12" ht="13.5" thickBot="1">
      <c r="B3" s="126" t="s">
        <v>35</v>
      </c>
      <c r="H3" s="234"/>
      <c r="I3" s="227"/>
      <c r="J3" s="227"/>
      <c r="K3" s="227"/>
      <c r="L3" s="633"/>
    </row>
    <row r="4" spans="1:12" ht="13.5" thickBot="1">
      <c r="A4" s="129"/>
      <c r="B4" s="911">
        <f>+TITELBLAD!C7</f>
        <v>0</v>
      </c>
      <c r="C4" s="912"/>
      <c r="D4" s="912"/>
      <c r="E4" s="913"/>
      <c r="H4" s="234"/>
      <c r="I4" s="227"/>
      <c r="J4" s="227"/>
      <c r="K4" s="227"/>
      <c r="L4" s="227"/>
    </row>
    <row r="5" spans="8:12" ht="12.75">
      <c r="H5" s="234"/>
      <c r="I5" s="227"/>
      <c r="J5" s="227"/>
      <c r="K5" s="227"/>
      <c r="L5" s="227"/>
    </row>
    <row r="6" spans="2:12" ht="13.5" thickBot="1">
      <c r="B6" s="126" t="s">
        <v>36</v>
      </c>
      <c r="H6" s="234"/>
      <c r="I6" s="227"/>
      <c r="J6" s="227"/>
      <c r="K6" s="227"/>
      <c r="L6" s="227"/>
    </row>
    <row r="7" spans="1:12" ht="13.5" thickBot="1">
      <c r="A7" s="129"/>
      <c r="B7" s="914" t="str">
        <f>+TITELBLAD!C12</f>
        <v>elektriciteit</v>
      </c>
      <c r="C7" s="915"/>
      <c r="D7" s="915"/>
      <c r="E7" s="916"/>
      <c r="H7" s="234"/>
      <c r="I7" s="227"/>
      <c r="J7" s="227"/>
      <c r="K7" s="227"/>
      <c r="L7" s="227"/>
    </row>
    <row r="8" spans="8:12" ht="12.75">
      <c r="H8" s="234"/>
      <c r="I8" s="227"/>
      <c r="J8" s="227"/>
      <c r="K8" s="227"/>
      <c r="L8" s="227"/>
    </row>
    <row r="10" ht="12.75">
      <c r="B10" s="130" t="s">
        <v>230</v>
      </c>
    </row>
    <row r="11" ht="12.75">
      <c r="B11" s="457" t="s">
        <v>395</v>
      </c>
    </row>
    <row r="12" ht="12.75">
      <c r="B12" s="457" t="s">
        <v>396</v>
      </c>
    </row>
    <row r="13" ht="12.75">
      <c r="B13" s="457" t="s">
        <v>397</v>
      </c>
    </row>
    <row r="14" ht="12.75">
      <c r="B14" s="457" t="s">
        <v>398</v>
      </c>
    </row>
    <row r="15" ht="12.75">
      <c r="B15" s="457" t="s">
        <v>471</v>
      </c>
    </row>
    <row r="16" ht="12.75">
      <c r="B16" s="848" t="s">
        <v>428</v>
      </c>
    </row>
    <row r="17" ht="12.75">
      <c r="B17" s="457" t="s">
        <v>472</v>
      </c>
    </row>
    <row r="18" ht="12.75">
      <c r="B18" s="457" t="s">
        <v>417</v>
      </c>
    </row>
    <row r="19" ht="12.75">
      <c r="B19" s="457" t="s">
        <v>399</v>
      </c>
    </row>
    <row r="20" spans="2:9" ht="12.75">
      <c r="B20" s="849" t="s">
        <v>473</v>
      </c>
      <c r="C20" s="850"/>
      <c r="D20" s="850"/>
      <c r="E20" s="850"/>
      <c r="F20" s="850"/>
      <c r="G20" s="850"/>
      <c r="H20" s="850"/>
      <c r="I20" s="850"/>
    </row>
    <row r="21" ht="12.75">
      <c r="B21" s="848" t="s">
        <v>426</v>
      </c>
    </row>
    <row r="22" ht="12.75">
      <c r="B22" s="848" t="s">
        <v>429</v>
      </c>
    </row>
    <row r="23" ht="12.75">
      <c r="B23" s="848" t="s">
        <v>427</v>
      </c>
    </row>
    <row r="26" ht="12.75">
      <c r="B26" s="130" t="s">
        <v>112</v>
      </c>
    </row>
    <row r="27" ht="12.75">
      <c r="B27" s="457" t="s">
        <v>241</v>
      </c>
    </row>
    <row r="28" ht="12.75">
      <c r="B28" s="457" t="s">
        <v>215</v>
      </c>
    </row>
    <row r="29" ht="12.75">
      <c r="B29" s="457" t="s">
        <v>242</v>
      </c>
    </row>
    <row r="30" ht="12.75">
      <c r="B30" s="457" t="s">
        <v>215</v>
      </c>
    </row>
    <row r="31" ht="12.75">
      <c r="B31" s="457" t="s">
        <v>418</v>
      </c>
    </row>
    <row r="32" ht="12.75">
      <c r="B32" s="457"/>
    </row>
    <row r="35" spans="7:9" ht="12.75">
      <c r="G35" s="551" t="s">
        <v>228</v>
      </c>
      <c r="H35" s="459"/>
      <c r="I35" s="458"/>
    </row>
    <row r="36" spans="7:9" ht="12.75">
      <c r="G36" s="551" t="s">
        <v>229</v>
      </c>
      <c r="H36" s="459"/>
      <c r="I36" s="458"/>
    </row>
    <row r="37" spans="2:13" s="67" customFormat="1" ht="60" customHeight="1">
      <c r="B37" s="1002" t="s">
        <v>206</v>
      </c>
      <c r="C37" s="1062"/>
      <c r="D37" s="1062"/>
      <c r="E37" s="1003"/>
      <c r="F37" s="191"/>
      <c r="G37" s="460" t="s">
        <v>232</v>
      </c>
      <c r="H37" s="460" t="s">
        <v>233</v>
      </c>
      <c r="I37" s="460" t="s">
        <v>234</v>
      </c>
      <c r="J37" s="460" t="s">
        <v>235</v>
      </c>
      <c r="K37" s="460" t="s">
        <v>236</v>
      </c>
      <c r="L37" s="460" t="s">
        <v>237</v>
      </c>
      <c r="M37" s="460" t="s">
        <v>238</v>
      </c>
    </row>
    <row r="38" spans="2:9" s="154" customFormat="1" ht="12" customHeight="1">
      <c r="B38" s="461"/>
      <c r="C38" s="461"/>
      <c r="D38" s="461"/>
      <c r="E38" s="461"/>
      <c r="F38" s="462"/>
      <c r="G38" s="463"/>
      <c r="H38" s="464"/>
      <c r="I38" s="464"/>
    </row>
    <row r="39" spans="2:13" ht="28.5" customHeight="1">
      <c r="B39" s="1048" t="s">
        <v>208</v>
      </c>
      <c r="C39" s="1048"/>
      <c r="D39" s="1048"/>
      <c r="E39" s="1048"/>
      <c r="F39" s="191"/>
      <c r="G39" s="472">
        <v>0</v>
      </c>
      <c r="H39" s="472">
        <v>0</v>
      </c>
      <c r="I39" s="472">
        <v>0</v>
      </c>
      <c r="J39" s="472">
        <v>0</v>
      </c>
      <c r="K39" s="472">
        <v>0</v>
      </c>
      <c r="L39" s="472">
        <v>0</v>
      </c>
      <c r="M39" s="598">
        <v>0</v>
      </c>
    </row>
    <row r="40" spans="2:13" ht="15.75" customHeight="1">
      <c r="B40" s="1048" t="s">
        <v>209</v>
      </c>
      <c r="C40" s="1048"/>
      <c r="D40" s="1048"/>
      <c r="E40" s="1048"/>
      <c r="F40" s="191"/>
      <c r="G40" s="472">
        <v>0</v>
      </c>
      <c r="H40" s="472">
        <v>0</v>
      </c>
      <c r="I40" s="472">
        <v>0</v>
      </c>
      <c r="J40" s="472">
        <v>0</v>
      </c>
      <c r="K40" s="472">
        <v>0</v>
      </c>
      <c r="L40" s="472">
        <v>0</v>
      </c>
      <c r="M40" s="598">
        <v>0</v>
      </c>
    </row>
    <row r="41" spans="2:13" ht="16.5" customHeight="1">
      <c r="B41" s="1048" t="s">
        <v>221</v>
      </c>
      <c r="C41" s="1048"/>
      <c r="D41" s="1048"/>
      <c r="E41" s="1048"/>
      <c r="F41" s="191"/>
      <c r="G41" s="472">
        <v>0</v>
      </c>
      <c r="H41" s="472">
        <v>0</v>
      </c>
      <c r="I41" s="472">
        <v>0</v>
      </c>
      <c r="J41" s="472">
        <v>0</v>
      </c>
      <c r="K41" s="472">
        <v>0</v>
      </c>
      <c r="L41" s="472">
        <v>0</v>
      </c>
      <c r="M41" s="598">
        <v>0</v>
      </c>
    </row>
    <row r="42" spans="2:13" ht="12.75">
      <c r="B42" s="1048" t="s">
        <v>210</v>
      </c>
      <c r="C42" s="1048"/>
      <c r="D42" s="1048"/>
      <c r="E42" s="1048"/>
      <c r="F42" s="191"/>
      <c r="G42" s="472">
        <v>0</v>
      </c>
      <c r="H42" s="472">
        <v>0</v>
      </c>
      <c r="I42" s="472">
        <v>0</v>
      </c>
      <c r="J42" s="472">
        <v>0</v>
      </c>
      <c r="K42" s="472">
        <v>0</v>
      </c>
      <c r="L42" s="472">
        <v>0</v>
      </c>
      <c r="M42" s="598">
        <v>0</v>
      </c>
    </row>
    <row r="43" spans="2:13" ht="29.25" customHeight="1">
      <c r="B43" s="1066" t="s">
        <v>364</v>
      </c>
      <c r="C43" s="1067"/>
      <c r="D43" s="1067"/>
      <c r="E43" s="1068"/>
      <c r="F43" s="191"/>
      <c r="G43" s="472">
        <v>0</v>
      </c>
      <c r="H43" s="472">
        <v>0</v>
      </c>
      <c r="I43" s="472">
        <v>0</v>
      </c>
      <c r="J43" s="472">
        <v>0</v>
      </c>
      <c r="K43" s="472">
        <v>0</v>
      </c>
      <c r="L43" s="472">
        <v>0</v>
      </c>
      <c r="M43" s="598">
        <v>0</v>
      </c>
    </row>
    <row r="44" spans="2:13" ht="27" customHeight="1">
      <c r="B44" s="1048" t="s">
        <v>212</v>
      </c>
      <c r="C44" s="1048"/>
      <c r="D44" s="1048"/>
      <c r="E44" s="1048"/>
      <c r="F44" s="191"/>
      <c r="G44" s="472">
        <v>0</v>
      </c>
      <c r="H44" s="472">
        <v>0</v>
      </c>
      <c r="I44" s="472">
        <v>0</v>
      </c>
      <c r="J44" s="472">
        <v>0</v>
      </c>
      <c r="K44" s="472">
        <v>0</v>
      </c>
      <c r="L44" s="472">
        <v>0</v>
      </c>
      <c r="M44" s="598">
        <v>0</v>
      </c>
    </row>
    <row r="45" spans="2:13" ht="14.25" customHeight="1">
      <c r="B45" s="1048" t="s">
        <v>213</v>
      </c>
      <c r="C45" s="1048"/>
      <c r="D45" s="1048"/>
      <c r="E45" s="1048"/>
      <c r="F45" s="191"/>
      <c r="G45" s="472">
        <v>0</v>
      </c>
      <c r="H45" s="472">
        <v>0</v>
      </c>
      <c r="I45" s="472">
        <v>0</v>
      </c>
      <c r="J45" s="472">
        <v>0</v>
      </c>
      <c r="K45" s="472">
        <v>0</v>
      </c>
      <c r="L45" s="472">
        <v>0</v>
      </c>
      <c r="M45" s="598">
        <v>0</v>
      </c>
    </row>
    <row r="46" spans="2:13" ht="18.75" customHeight="1">
      <c r="B46" s="1048" t="s">
        <v>214</v>
      </c>
      <c r="C46" s="1048"/>
      <c r="D46" s="1048"/>
      <c r="E46" s="1048"/>
      <c r="F46" s="191"/>
      <c r="G46" s="472">
        <v>0</v>
      </c>
      <c r="H46" s="472">
        <v>0</v>
      </c>
      <c r="I46" s="472">
        <v>0</v>
      </c>
      <c r="J46" s="472">
        <v>0</v>
      </c>
      <c r="K46" s="472">
        <v>0</v>
      </c>
      <c r="L46" s="472">
        <v>0</v>
      </c>
      <c r="M46" s="598">
        <v>0</v>
      </c>
    </row>
    <row r="47" spans="2:13" ht="28.5" customHeight="1">
      <c r="B47" s="1048" t="s">
        <v>211</v>
      </c>
      <c r="C47" s="1048"/>
      <c r="D47" s="1048"/>
      <c r="E47" s="1048"/>
      <c r="F47" s="191"/>
      <c r="G47" s="472">
        <v>0</v>
      </c>
      <c r="H47" s="472">
        <v>0</v>
      </c>
      <c r="I47" s="472">
        <v>0</v>
      </c>
      <c r="J47" s="472">
        <v>0</v>
      </c>
      <c r="K47" s="472">
        <v>0</v>
      </c>
      <c r="L47" s="472">
        <v>0</v>
      </c>
      <c r="M47" s="598">
        <v>0</v>
      </c>
    </row>
    <row r="48" spans="2:13" ht="20.25" customHeight="1">
      <c r="B48" s="1049" t="s">
        <v>204</v>
      </c>
      <c r="C48" s="1050"/>
      <c r="D48" s="1050"/>
      <c r="E48" s="1051"/>
      <c r="F48" s="191"/>
      <c r="G48" s="472">
        <v>0</v>
      </c>
      <c r="H48" s="472">
        <v>0</v>
      </c>
      <c r="I48" s="472">
        <v>0</v>
      </c>
      <c r="J48" s="472">
        <v>0</v>
      </c>
      <c r="K48" s="472">
        <v>0</v>
      </c>
      <c r="L48" s="472">
        <v>0</v>
      </c>
      <c r="M48" s="598">
        <v>0</v>
      </c>
    </row>
    <row r="49" spans="2:13" ht="12.75">
      <c r="B49" s="67"/>
      <c r="C49" s="67"/>
      <c r="D49" s="67"/>
      <c r="E49" s="67"/>
      <c r="F49" s="67"/>
      <c r="G49" s="67"/>
      <c r="H49" s="67"/>
      <c r="I49" s="67"/>
      <c r="J49" s="67"/>
      <c r="K49" s="67"/>
      <c r="L49" s="67"/>
      <c r="M49" s="67"/>
    </row>
    <row r="50" spans="2:13" ht="12.75">
      <c r="B50" s="1069" t="s">
        <v>42</v>
      </c>
      <c r="C50" s="1070"/>
      <c r="D50" s="1070"/>
      <c r="E50" s="1071"/>
      <c r="F50" s="553"/>
      <c r="G50" s="554">
        <f aca="true" t="shared" si="0" ref="G50:M50">SUM(G39:G48)</f>
        <v>0</v>
      </c>
      <c r="H50" s="554">
        <f t="shared" si="0"/>
        <v>0</v>
      </c>
      <c r="I50" s="554">
        <f t="shared" si="0"/>
        <v>0</v>
      </c>
      <c r="J50" s="554">
        <f t="shared" si="0"/>
        <v>0</v>
      </c>
      <c r="K50" s="554">
        <f t="shared" si="0"/>
        <v>0</v>
      </c>
      <c r="L50" s="554">
        <f t="shared" si="0"/>
        <v>0</v>
      </c>
      <c r="M50" s="554">
        <f t="shared" si="0"/>
        <v>0</v>
      </c>
    </row>
    <row r="51" spans="2:13" ht="12.75">
      <c r="B51" s="555"/>
      <c r="C51" s="555"/>
      <c r="D51" s="555"/>
      <c r="E51" s="555"/>
      <c r="F51" s="556"/>
      <c r="G51" s="557"/>
      <c r="H51" s="557"/>
      <c r="I51" s="557"/>
      <c r="J51" s="557"/>
      <c r="K51" s="67"/>
      <c r="L51" s="67"/>
      <c r="M51" s="67"/>
    </row>
    <row r="52" ht="12.75">
      <c r="G52" s="552" t="s">
        <v>75</v>
      </c>
    </row>
    <row r="53" ht="12.75">
      <c r="G53" s="552" t="s">
        <v>76</v>
      </c>
    </row>
    <row r="54" spans="2:13" s="67" customFormat="1" ht="60" customHeight="1">
      <c r="B54" s="1002" t="s">
        <v>206</v>
      </c>
      <c r="C54" s="1062"/>
      <c r="D54" s="1062"/>
      <c r="E54" s="1003"/>
      <c r="F54" s="191"/>
      <c r="G54" s="460" t="str">
        <f>"Op datum van 31/12/"&amp;TITELBLAD!$E$15-1&amp;" afgebouwd saldo regulatoir actief (-passief), geboekt onder vorige tariefmethodologie, m.b.t. boekjaar 2008"</f>
        <v>Op datum van 31/12/2014 afgebouwd saldo regulatoir actief (-passief), geboekt onder vorige tariefmethodologie, m.b.t. boekjaar 2008</v>
      </c>
      <c r="H54" s="460" t="str">
        <f>"Op datum van 31/12/"&amp;TITELBLAD!$E$15-1&amp;" afgebouwd saldo regulatoir actief (-passief), geboekt onder vorige tariefmethodologie, m.b.t. boekjaar 2009"</f>
        <v>Op datum van 31/12/2014 afgebouwd saldo regulatoir actief (-passief), geboekt onder vorige tariefmethodologie, m.b.t. boekjaar 2009</v>
      </c>
      <c r="I54" s="460" t="str">
        <f>"Op datum van 31/12/"&amp;TITELBLAD!$E$15-1&amp;" afgebouwd saldo regulatoir actief (-passief), geboekt onder vorige tariefmethodologie, m.b.t. boekjaar 2010 ³"</f>
        <v>Op datum van 31/12/2014 afgebouwd saldo regulatoir actief (-passief), geboekt onder vorige tariefmethodologie, m.b.t. boekjaar 2010 ³</v>
      </c>
      <c r="J54" s="460" t="str">
        <f>"Op datum van 31/12/"&amp;TITELBLAD!$E$15-1&amp;" afgebouwd saldo regulatoir actief (-passief), geboekt onder vorige tariefmethodologie, m.b.t. boekjaar 2011 ³"</f>
        <v>Op datum van 31/12/2014 afgebouwd saldo regulatoir actief (-passief), geboekt onder vorige tariefmethodologie, m.b.t. boekjaar 2011 ³</v>
      </c>
      <c r="K54" s="460" t="str">
        <f>"Op datum van 31/12/"&amp;TITELBLAD!$E$15-1&amp;" afgebouwd saldo regulatoir actief (-passief), geboekt onder vorige tariefmethodologie, m.b.t. boekjaar 2012 ³"</f>
        <v>Op datum van 31/12/2014 afgebouwd saldo regulatoir actief (-passief), geboekt onder vorige tariefmethodologie, m.b.t. boekjaar 2012 ³</v>
      </c>
      <c r="L54" s="460" t="str">
        <f>"Op datum van 31/12/"&amp;TITELBLAD!$E$15-1&amp;" afgebouwd saldo regulatoir actief (-passief), geboekt onder vorige tariefmethodologie, m.b.t. boekjaar 2013 ³"</f>
        <v>Op datum van 31/12/2014 afgebouwd saldo regulatoir actief (-passief), geboekt onder vorige tariefmethodologie, m.b.t. boekjaar 2013 ³</v>
      </c>
      <c r="M54" s="460" t="str">
        <f>"Op datum van 31/12/"&amp;TITELBLAD!$E$15-1&amp;" afgebouwd saldo regulatoir actief (-passief), geboekt onder vorige tariefmethodologie, m.b.t. boekjaar 2014 ³"</f>
        <v>Op datum van 31/12/2014 afgebouwd saldo regulatoir actief (-passief), geboekt onder vorige tariefmethodologie, m.b.t. boekjaar 2014 ³</v>
      </c>
    </row>
    <row r="55" spans="2:9" s="154" customFormat="1" ht="12" customHeight="1">
      <c r="B55" s="461"/>
      <c r="C55" s="461"/>
      <c r="D55" s="461"/>
      <c r="E55" s="461"/>
      <c r="F55" s="462"/>
      <c r="G55" s="463"/>
      <c r="H55" s="464"/>
      <c r="I55" s="464"/>
    </row>
    <row r="56" spans="2:13" ht="28.5" customHeight="1">
      <c r="B56" s="1048" t="s">
        <v>208</v>
      </c>
      <c r="C56" s="1048"/>
      <c r="D56" s="1048"/>
      <c r="E56" s="1048"/>
      <c r="F56" s="191"/>
      <c r="G56" s="472">
        <v>0</v>
      </c>
      <c r="H56" s="472">
        <v>0</v>
      </c>
      <c r="I56" s="472">
        <v>0</v>
      </c>
      <c r="J56" s="472">
        <v>0</v>
      </c>
      <c r="K56" s="472">
        <v>0</v>
      </c>
      <c r="L56" s="472">
        <v>0</v>
      </c>
      <c r="M56" s="598">
        <v>0</v>
      </c>
    </row>
    <row r="57" spans="2:13" ht="12.75">
      <c r="B57" s="1048" t="s">
        <v>209</v>
      </c>
      <c r="C57" s="1048"/>
      <c r="D57" s="1048"/>
      <c r="E57" s="1048"/>
      <c r="F57" s="191"/>
      <c r="G57" s="472">
        <v>0</v>
      </c>
      <c r="H57" s="472">
        <v>0</v>
      </c>
      <c r="I57" s="472">
        <v>0</v>
      </c>
      <c r="J57" s="472">
        <v>0</v>
      </c>
      <c r="K57" s="472">
        <v>0</v>
      </c>
      <c r="L57" s="472">
        <v>0</v>
      </c>
      <c r="M57" s="598">
        <v>0</v>
      </c>
    </row>
    <row r="58" spans="2:13" ht="16.5" customHeight="1">
      <c r="B58" s="1048" t="s">
        <v>221</v>
      </c>
      <c r="C58" s="1048"/>
      <c r="D58" s="1048"/>
      <c r="E58" s="1048"/>
      <c r="F58" s="191"/>
      <c r="G58" s="472">
        <v>0</v>
      </c>
      <c r="H58" s="472">
        <v>0</v>
      </c>
      <c r="I58" s="472">
        <v>0</v>
      </c>
      <c r="J58" s="472">
        <v>0</v>
      </c>
      <c r="K58" s="472">
        <v>0</v>
      </c>
      <c r="L58" s="472">
        <v>0</v>
      </c>
      <c r="M58" s="598">
        <v>0</v>
      </c>
    </row>
    <row r="59" spans="2:13" ht="12.75">
      <c r="B59" s="1048" t="s">
        <v>210</v>
      </c>
      <c r="C59" s="1048"/>
      <c r="D59" s="1048"/>
      <c r="E59" s="1048"/>
      <c r="F59" s="191"/>
      <c r="G59" s="472">
        <v>0</v>
      </c>
      <c r="H59" s="472">
        <v>0</v>
      </c>
      <c r="I59" s="472">
        <v>0</v>
      </c>
      <c r="J59" s="472">
        <v>0</v>
      </c>
      <c r="K59" s="472">
        <v>0</v>
      </c>
      <c r="L59" s="472">
        <v>0</v>
      </c>
      <c r="M59" s="598">
        <v>0</v>
      </c>
    </row>
    <row r="60" spans="2:13" ht="29.25" customHeight="1">
      <c r="B60" s="1048" t="s">
        <v>364</v>
      </c>
      <c r="C60" s="1048"/>
      <c r="D60" s="1048"/>
      <c r="E60" s="1048"/>
      <c r="F60" s="191"/>
      <c r="G60" s="472">
        <v>0</v>
      </c>
      <c r="H60" s="472">
        <v>0</v>
      </c>
      <c r="I60" s="472">
        <v>0</v>
      </c>
      <c r="J60" s="472">
        <v>0</v>
      </c>
      <c r="K60" s="472">
        <v>0</v>
      </c>
      <c r="L60" s="472">
        <v>0</v>
      </c>
      <c r="M60" s="598">
        <v>0</v>
      </c>
    </row>
    <row r="61" spans="2:13" ht="27" customHeight="1">
      <c r="B61" s="1048" t="s">
        <v>212</v>
      </c>
      <c r="C61" s="1048"/>
      <c r="D61" s="1048"/>
      <c r="E61" s="1048"/>
      <c r="F61" s="191"/>
      <c r="G61" s="472">
        <v>0</v>
      </c>
      <c r="H61" s="472">
        <v>0</v>
      </c>
      <c r="I61" s="472">
        <v>0</v>
      </c>
      <c r="J61" s="472">
        <v>0</v>
      </c>
      <c r="K61" s="472">
        <v>0</v>
      </c>
      <c r="L61" s="472">
        <v>0</v>
      </c>
      <c r="M61" s="598">
        <v>0</v>
      </c>
    </row>
    <row r="62" spans="2:13" ht="14.25" customHeight="1">
      <c r="B62" s="1048" t="s">
        <v>213</v>
      </c>
      <c r="C62" s="1048"/>
      <c r="D62" s="1048"/>
      <c r="E62" s="1048"/>
      <c r="F62" s="191"/>
      <c r="G62" s="472">
        <v>0</v>
      </c>
      <c r="H62" s="472">
        <v>0</v>
      </c>
      <c r="I62" s="472">
        <v>0</v>
      </c>
      <c r="J62" s="472">
        <v>0</v>
      </c>
      <c r="K62" s="472">
        <v>0</v>
      </c>
      <c r="L62" s="472">
        <v>0</v>
      </c>
      <c r="M62" s="598">
        <v>0</v>
      </c>
    </row>
    <row r="63" spans="2:13" ht="20.25" customHeight="1">
      <c r="B63" s="1048" t="s">
        <v>214</v>
      </c>
      <c r="C63" s="1048"/>
      <c r="D63" s="1048"/>
      <c r="E63" s="1048"/>
      <c r="F63" s="191"/>
      <c r="G63" s="472">
        <v>0</v>
      </c>
      <c r="H63" s="472">
        <v>0</v>
      </c>
      <c r="I63" s="472">
        <v>0</v>
      </c>
      <c r="J63" s="472">
        <v>0</v>
      </c>
      <c r="K63" s="472">
        <v>0</v>
      </c>
      <c r="L63" s="472">
        <v>0</v>
      </c>
      <c r="M63" s="598">
        <v>0</v>
      </c>
    </row>
    <row r="64" spans="2:13" ht="28.5" customHeight="1">
      <c r="B64" s="1048" t="s">
        <v>211</v>
      </c>
      <c r="C64" s="1048"/>
      <c r="D64" s="1048"/>
      <c r="E64" s="1048"/>
      <c r="F64" s="191"/>
      <c r="G64" s="472">
        <v>0</v>
      </c>
      <c r="H64" s="472">
        <v>0</v>
      </c>
      <c r="I64" s="472">
        <v>0</v>
      </c>
      <c r="J64" s="472">
        <v>0</v>
      </c>
      <c r="K64" s="472">
        <v>0</v>
      </c>
      <c r="L64" s="472">
        <v>0</v>
      </c>
      <c r="M64" s="598">
        <v>0</v>
      </c>
    </row>
    <row r="65" spans="2:13" ht="17.25" customHeight="1">
      <c r="B65" s="1049" t="s">
        <v>204</v>
      </c>
      <c r="C65" s="1050"/>
      <c r="D65" s="1050"/>
      <c r="E65" s="1051"/>
      <c r="F65" s="191"/>
      <c r="G65" s="472">
        <v>0</v>
      </c>
      <c r="H65" s="472">
        <v>0</v>
      </c>
      <c r="I65" s="472">
        <v>0</v>
      </c>
      <c r="J65" s="472">
        <v>0</v>
      </c>
      <c r="K65" s="472">
        <v>0</v>
      </c>
      <c r="L65" s="472">
        <v>0</v>
      </c>
      <c r="M65" s="598">
        <v>0</v>
      </c>
    </row>
    <row r="67" spans="2:13" ht="12.75">
      <c r="B67" s="1052" t="s">
        <v>42</v>
      </c>
      <c r="C67" s="1053"/>
      <c r="D67" s="1053"/>
      <c r="E67" s="1054"/>
      <c r="F67" s="466"/>
      <c r="G67" s="467">
        <f aca="true" t="shared" si="1" ref="G67:M67">SUM(G56:G65)</f>
        <v>0</v>
      </c>
      <c r="H67" s="467">
        <f t="shared" si="1"/>
        <v>0</v>
      </c>
      <c r="I67" s="467">
        <f t="shared" si="1"/>
        <v>0</v>
      </c>
      <c r="J67" s="467">
        <f t="shared" si="1"/>
        <v>0</v>
      </c>
      <c r="K67" s="467">
        <f t="shared" si="1"/>
        <v>0</v>
      </c>
      <c r="L67" s="467">
        <f t="shared" si="1"/>
        <v>0</v>
      </c>
      <c r="M67" s="467">
        <f t="shared" si="1"/>
        <v>0</v>
      </c>
    </row>
    <row r="71" spans="2:13" s="67" customFormat="1" ht="60" customHeight="1">
      <c r="B71" s="1063" t="s">
        <v>206</v>
      </c>
      <c r="C71" s="1064"/>
      <c r="D71" s="1064"/>
      <c r="E71" s="1065"/>
      <c r="F71" s="851"/>
      <c r="G71" s="852" t="str">
        <f>"Op datum van 31/12/"&amp;TITELBLAD!$E$15&amp;" afgebouwd saldo regulatoir actief (-passief), geboekt onder vorige tariefmethodologie, m.b.t. boekjaar 2008"</f>
        <v>Op datum van 31/12/2015 afgebouwd saldo regulatoir actief (-passief), geboekt onder vorige tariefmethodologie, m.b.t. boekjaar 2008</v>
      </c>
      <c r="H71" s="852" t="str">
        <f>"Op datum van 31/12/"&amp;TITELBLAD!$E$15&amp;" afgebouwd saldo regulatoir actief (-passief), geboekt onder vorige tariefmethodologie, m.b.t. boekjaar 2009"</f>
        <v>Op datum van 31/12/2015 afgebouwd saldo regulatoir actief (-passief), geboekt onder vorige tariefmethodologie, m.b.t. boekjaar 2009</v>
      </c>
      <c r="I71" s="852" t="str">
        <f>"Op datum van 31/12/"&amp;TITELBLAD!$E$15&amp;" afgebouwd saldo regulatoir actief (-passief), geboekt onder vorige tariefmethodologie, m.b.t. boekjaar 2010 ³"</f>
        <v>Op datum van 31/12/2015 afgebouwd saldo regulatoir actief (-passief), geboekt onder vorige tariefmethodologie, m.b.t. boekjaar 2010 ³</v>
      </c>
      <c r="J71" s="852" t="str">
        <f>"Op datum van 31/12/"&amp;TITELBLAD!$E$15&amp;" afgebouwd saldo regulatoir actief (-passief), geboekt onder vorige tariefmethodologie, m.b.t. boekjaar 2011 ³"</f>
        <v>Op datum van 31/12/2015 afgebouwd saldo regulatoir actief (-passief), geboekt onder vorige tariefmethodologie, m.b.t. boekjaar 2011 ³</v>
      </c>
      <c r="K71" s="852" t="str">
        <f>"Op datum van 31/12/"&amp;TITELBLAD!$E$15&amp;" afgebouwd saldo regulatoir actief (-passief), geboekt onder vorige tariefmethodologie, m.b.t. boekjaar 2012 ³"</f>
        <v>Op datum van 31/12/2015 afgebouwd saldo regulatoir actief (-passief), geboekt onder vorige tariefmethodologie, m.b.t. boekjaar 2012 ³</v>
      </c>
      <c r="L71" s="852" t="str">
        <f>"Op datum van 31/12/"&amp;TITELBLAD!$E$15&amp;" afgebouwd saldo regulatoir actief (-passief), geboekt onder vorige tariefmethodologie, m.b.t. boekjaar 2013 ³"</f>
        <v>Op datum van 31/12/2015 afgebouwd saldo regulatoir actief (-passief), geboekt onder vorige tariefmethodologie, m.b.t. boekjaar 2013 ³</v>
      </c>
      <c r="M71" s="852" t="str">
        <f>"Op datum van 31/12/"&amp;TITELBLAD!$E$15&amp;" afgebouwd saldo regulatoir actief (-passief), geboekt onder vorige tariefmethodologie, m.b.t. boekjaar 2014 ³"</f>
        <v>Op datum van 31/12/2015 afgebouwd saldo regulatoir actief (-passief), geboekt onder vorige tariefmethodologie, m.b.t. boekjaar 2014 ³</v>
      </c>
    </row>
    <row r="72" spans="2:13" s="154" customFormat="1" ht="12" customHeight="1">
      <c r="B72" s="853"/>
      <c r="C72" s="853"/>
      <c r="D72" s="853"/>
      <c r="E72" s="853"/>
      <c r="F72" s="854"/>
      <c r="G72" s="855"/>
      <c r="H72" s="856"/>
      <c r="I72" s="856"/>
      <c r="J72" s="857"/>
      <c r="K72" s="857"/>
      <c r="L72" s="857"/>
      <c r="M72" s="857"/>
    </row>
    <row r="73" spans="2:13" ht="28.5" customHeight="1">
      <c r="B73" s="1055" t="s">
        <v>208</v>
      </c>
      <c r="C73" s="1055"/>
      <c r="D73" s="1055"/>
      <c r="E73" s="1055"/>
      <c r="F73" s="851"/>
      <c r="G73" s="858">
        <v>0</v>
      </c>
      <c r="H73" s="858">
        <v>0</v>
      </c>
      <c r="I73" s="858">
        <v>0</v>
      </c>
      <c r="J73" s="858">
        <v>0</v>
      </c>
      <c r="K73" s="858">
        <v>0</v>
      </c>
      <c r="L73" s="858">
        <v>0</v>
      </c>
      <c r="M73" s="859">
        <v>0</v>
      </c>
    </row>
    <row r="74" spans="2:13" ht="12.75">
      <c r="B74" s="1055" t="s">
        <v>209</v>
      </c>
      <c r="C74" s="1055"/>
      <c r="D74" s="1055"/>
      <c r="E74" s="1055"/>
      <c r="F74" s="851"/>
      <c r="G74" s="858">
        <v>0</v>
      </c>
      <c r="H74" s="858">
        <v>0</v>
      </c>
      <c r="I74" s="858">
        <v>0</v>
      </c>
      <c r="J74" s="858">
        <v>0</v>
      </c>
      <c r="K74" s="858">
        <v>0</v>
      </c>
      <c r="L74" s="858">
        <v>0</v>
      </c>
      <c r="M74" s="859">
        <v>0</v>
      </c>
    </row>
    <row r="75" spans="2:13" ht="16.5" customHeight="1">
      <c r="B75" s="1055" t="s">
        <v>221</v>
      </c>
      <c r="C75" s="1055"/>
      <c r="D75" s="1055"/>
      <c r="E75" s="1055"/>
      <c r="F75" s="851"/>
      <c r="G75" s="858">
        <v>0</v>
      </c>
      <c r="H75" s="858">
        <v>0</v>
      </c>
      <c r="I75" s="858">
        <v>0</v>
      </c>
      <c r="J75" s="858">
        <v>0</v>
      </c>
      <c r="K75" s="858">
        <v>0</v>
      </c>
      <c r="L75" s="858">
        <v>0</v>
      </c>
      <c r="M75" s="859">
        <v>0</v>
      </c>
    </row>
    <row r="76" spans="2:13" ht="12.75">
      <c r="B76" s="1055" t="s">
        <v>210</v>
      </c>
      <c r="C76" s="1055"/>
      <c r="D76" s="1055"/>
      <c r="E76" s="1055"/>
      <c r="F76" s="851"/>
      <c r="G76" s="858">
        <v>0</v>
      </c>
      <c r="H76" s="858">
        <v>0</v>
      </c>
      <c r="I76" s="858">
        <v>0</v>
      </c>
      <c r="J76" s="858">
        <v>0</v>
      </c>
      <c r="K76" s="858">
        <v>0</v>
      </c>
      <c r="L76" s="858">
        <v>0</v>
      </c>
      <c r="M76" s="859">
        <v>0</v>
      </c>
    </row>
    <row r="77" spans="2:13" ht="29.25" customHeight="1">
      <c r="B77" s="1055" t="s">
        <v>459</v>
      </c>
      <c r="C77" s="1055"/>
      <c r="D77" s="1055"/>
      <c r="E77" s="1055"/>
      <c r="F77" s="851"/>
      <c r="G77" s="858">
        <v>0</v>
      </c>
      <c r="H77" s="858">
        <v>0</v>
      </c>
      <c r="I77" s="858">
        <v>0</v>
      </c>
      <c r="J77" s="858">
        <v>0</v>
      </c>
      <c r="K77" s="858">
        <v>0</v>
      </c>
      <c r="L77" s="858">
        <v>0</v>
      </c>
      <c r="M77" s="859">
        <v>0</v>
      </c>
    </row>
    <row r="78" spans="2:13" ht="27" customHeight="1">
      <c r="B78" s="1055" t="s">
        <v>460</v>
      </c>
      <c r="C78" s="1055"/>
      <c r="D78" s="1055"/>
      <c r="E78" s="1055"/>
      <c r="F78" s="851"/>
      <c r="G78" s="858">
        <v>0</v>
      </c>
      <c r="H78" s="858">
        <v>0</v>
      </c>
      <c r="I78" s="858">
        <v>0</v>
      </c>
      <c r="J78" s="858">
        <v>0</v>
      </c>
      <c r="K78" s="858">
        <v>0</v>
      </c>
      <c r="L78" s="858">
        <v>0</v>
      </c>
      <c r="M78" s="859">
        <v>0</v>
      </c>
    </row>
    <row r="79" spans="2:13" ht="14.25" customHeight="1">
      <c r="B79" s="1055" t="s">
        <v>461</v>
      </c>
      <c r="C79" s="1055"/>
      <c r="D79" s="1055"/>
      <c r="E79" s="1055"/>
      <c r="F79" s="851"/>
      <c r="G79" s="858">
        <v>0</v>
      </c>
      <c r="H79" s="858">
        <v>0</v>
      </c>
      <c r="I79" s="858">
        <v>0</v>
      </c>
      <c r="J79" s="858">
        <v>0</v>
      </c>
      <c r="K79" s="858">
        <v>0</v>
      </c>
      <c r="L79" s="858">
        <v>0</v>
      </c>
      <c r="M79" s="859">
        <v>0</v>
      </c>
    </row>
    <row r="80" spans="2:13" ht="20.25" customHeight="1">
      <c r="B80" s="1055" t="s">
        <v>462</v>
      </c>
      <c r="C80" s="1055"/>
      <c r="D80" s="1055"/>
      <c r="E80" s="1055"/>
      <c r="F80" s="851"/>
      <c r="G80" s="858">
        <v>0</v>
      </c>
      <c r="H80" s="858">
        <v>0</v>
      </c>
      <c r="I80" s="858">
        <v>0</v>
      </c>
      <c r="J80" s="858">
        <v>0</v>
      </c>
      <c r="K80" s="858">
        <v>0</v>
      </c>
      <c r="L80" s="858">
        <v>0</v>
      </c>
      <c r="M80" s="859">
        <v>0</v>
      </c>
    </row>
    <row r="81" spans="2:13" ht="28.5" customHeight="1">
      <c r="B81" s="1055" t="s">
        <v>211</v>
      </c>
      <c r="C81" s="1055"/>
      <c r="D81" s="1055"/>
      <c r="E81" s="1055"/>
      <c r="F81" s="851"/>
      <c r="G81" s="858">
        <v>0</v>
      </c>
      <c r="H81" s="858">
        <v>0</v>
      </c>
      <c r="I81" s="858">
        <v>0</v>
      </c>
      <c r="J81" s="858">
        <v>0</v>
      </c>
      <c r="K81" s="858">
        <v>0</v>
      </c>
      <c r="L81" s="858">
        <v>0</v>
      </c>
      <c r="M81" s="859">
        <v>0</v>
      </c>
    </row>
    <row r="82" spans="2:13" ht="17.25" customHeight="1">
      <c r="B82" s="1056" t="s">
        <v>204</v>
      </c>
      <c r="C82" s="1057"/>
      <c r="D82" s="1057"/>
      <c r="E82" s="1058"/>
      <c r="F82" s="851"/>
      <c r="G82" s="858">
        <v>0</v>
      </c>
      <c r="H82" s="858">
        <v>0</v>
      </c>
      <c r="I82" s="858">
        <v>0</v>
      </c>
      <c r="J82" s="858">
        <v>0</v>
      </c>
      <c r="K82" s="858">
        <v>0</v>
      </c>
      <c r="L82" s="858">
        <v>0</v>
      </c>
      <c r="M82" s="859">
        <v>0</v>
      </c>
    </row>
    <row r="83" spans="2:13" ht="12.75">
      <c r="B83" s="786"/>
      <c r="C83" s="786"/>
      <c r="D83" s="786"/>
      <c r="E83" s="786"/>
      <c r="F83" s="786"/>
      <c r="G83" s="786"/>
      <c r="H83" s="786"/>
      <c r="I83" s="786"/>
      <c r="J83" s="786"/>
      <c r="K83" s="786"/>
      <c r="L83" s="786"/>
      <c r="M83" s="786"/>
    </row>
    <row r="84" spans="2:13" ht="12.75">
      <c r="B84" s="1072" t="s">
        <v>42</v>
      </c>
      <c r="C84" s="1073"/>
      <c r="D84" s="1073"/>
      <c r="E84" s="1074"/>
      <c r="F84" s="860"/>
      <c r="G84" s="861">
        <f aca="true" t="shared" si="2" ref="G84:M84">SUM(G73:G82)</f>
        <v>0</v>
      </c>
      <c r="H84" s="861">
        <f t="shared" si="2"/>
        <v>0</v>
      </c>
      <c r="I84" s="861">
        <f t="shared" si="2"/>
        <v>0</v>
      </c>
      <c r="J84" s="861">
        <f t="shared" si="2"/>
        <v>0</v>
      </c>
      <c r="K84" s="861">
        <f t="shared" si="2"/>
        <v>0</v>
      </c>
      <c r="L84" s="861">
        <f t="shared" si="2"/>
        <v>0</v>
      </c>
      <c r="M84" s="861">
        <f t="shared" si="2"/>
        <v>0</v>
      </c>
    </row>
    <row r="85" spans="2:13" ht="12.75">
      <c r="B85" s="786"/>
      <c r="C85" s="786"/>
      <c r="D85" s="786"/>
      <c r="E85" s="786"/>
      <c r="F85" s="786"/>
      <c r="G85" s="786"/>
      <c r="H85" s="786"/>
      <c r="I85" s="786"/>
      <c r="J85" s="786"/>
      <c r="K85" s="786"/>
      <c r="L85" s="786"/>
      <c r="M85" s="786"/>
    </row>
    <row r="86" spans="2:13" ht="12.75">
      <c r="B86" s="786"/>
      <c r="C86" s="786"/>
      <c r="D86" s="786"/>
      <c r="E86" s="786"/>
      <c r="F86" s="786"/>
      <c r="G86" s="786"/>
      <c r="H86" s="786"/>
      <c r="I86" s="786"/>
      <c r="J86" s="786"/>
      <c r="K86" s="786"/>
      <c r="L86" s="786"/>
      <c r="M86" s="786"/>
    </row>
    <row r="87" spans="2:13" ht="12.75">
      <c r="B87" s="786"/>
      <c r="C87" s="786"/>
      <c r="D87" s="786"/>
      <c r="E87" s="786"/>
      <c r="F87" s="786"/>
      <c r="G87" s="786"/>
      <c r="H87" s="786"/>
      <c r="I87" s="786"/>
      <c r="J87" s="786"/>
      <c r="K87" s="786"/>
      <c r="L87" s="786"/>
      <c r="M87" s="786"/>
    </row>
    <row r="88" spans="2:13" s="67" customFormat="1" ht="60" customHeight="1">
      <c r="B88" s="1063" t="s">
        <v>206</v>
      </c>
      <c r="C88" s="1064"/>
      <c r="D88" s="1064"/>
      <c r="E88" s="1065"/>
      <c r="F88" s="851"/>
      <c r="G88" s="852" t="str">
        <f>"Op datum van 31/12/"&amp;TITELBLAD!$E$15+1&amp;" afgebouwd saldo regulatoir actief (-passief), geboekt onder vorige tariefmethodologie, m.b.t. boekjaar 2008"</f>
        <v>Op datum van 31/12/2016 afgebouwd saldo regulatoir actief (-passief), geboekt onder vorige tariefmethodologie, m.b.t. boekjaar 2008</v>
      </c>
      <c r="H88" s="852" t="str">
        <f>"Op datum van 31/12/"&amp;TITELBLAD!$E$15+1&amp;" afgebouwd saldo regulatoir actief (-passief), geboekt onder vorige tariefmethodologie, m.b.t. boekjaar 2009"</f>
        <v>Op datum van 31/12/2016 afgebouwd saldo regulatoir actief (-passief), geboekt onder vorige tariefmethodologie, m.b.t. boekjaar 2009</v>
      </c>
      <c r="I88" s="852" t="str">
        <f>"Op datum van 31/12/"&amp;TITELBLAD!$E$15+1&amp;" afgebouwd saldo regulatoir actief (-passief), geboekt onder vorige tariefmethodologie, m.b.t. boekjaar 2010 ³"</f>
        <v>Op datum van 31/12/2016 afgebouwd saldo regulatoir actief (-passief), geboekt onder vorige tariefmethodologie, m.b.t. boekjaar 2010 ³</v>
      </c>
      <c r="J88" s="852" t="str">
        <f>"Op datum van 31/12/"&amp;TITELBLAD!$E$15+1&amp;" afgebouwd saldo regulatoir actief (-passief), geboekt onder vorige tariefmethodologie, m.b.t. boekjaar 2011 ³"</f>
        <v>Op datum van 31/12/2016 afgebouwd saldo regulatoir actief (-passief), geboekt onder vorige tariefmethodologie, m.b.t. boekjaar 2011 ³</v>
      </c>
      <c r="K88" s="852" t="str">
        <f>"Op datum van 31/12/"&amp;TITELBLAD!$E$15+1&amp;" afgebouwd saldo regulatoir actief (-passief), geboekt onder vorige tariefmethodologie, m.b.t. boekjaar 2012 ³"</f>
        <v>Op datum van 31/12/2016 afgebouwd saldo regulatoir actief (-passief), geboekt onder vorige tariefmethodologie, m.b.t. boekjaar 2012 ³</v>
      </c>
      <c r="L88" s="852" t="str">
        <f>"Op datum van 31/12/"&amp;TITELBLAD!$E$15+1&amp;" afgebouwd saldo regulatoir actief (-passief), geboekt onder vorige tariefmethodologie, m.b.t. boekjaar 2013 ³"</f>
        <v>Op datum van 31/12/2016 afgebouwd saldo regulatoir actief (-passief), geboekt onder vorige tariefmethodologie, m.b.t. boekjaar 2013 ³</v>
      </c>
      <c r="M88" s="852" t="str">
        <f>"Op datum van 31/12/"&amp;TITELBLAD!$E$15+1&amp;" afgebouwd saldo regulatoir actief (-passief), geboekt onder vorige tariefmethodologie, m.b.t. boekjaar 2014 ³"</f>
        <v>Op datum van 31/12/2016 afgebouwd saldo regulatoir actief (-passief), geboekt onder vorige tariefmethodologie, m.b.t. boekjaar 2014 ³</v>
      </c>
    </row>
    <row r="89" spans="2:13" s="154" customFormat="1" ht="12" customHeight="1">
      <c r="B89" s="853"/>
      <c r="C89" s="853"/>
      <c r="D89" s="853"/>
      <c r="E89" s="853"/>
      <c r="F89" s="854"/>
      <c r="G89" s="855"/>
      <c r="H89" s="856"/>
      <c r="I89" s="856"/>
      <c r="J89" s="857"/>
      <c r="K89" s="857"/>
      <c r="L89" s="857"/>
      <c r="M89" s="857"/>
    </row>
    <row r="90" spans="2:13" ht="28.5" customHeight="1">
      <c r="B90" s="1055" t="s">
        <v>208</v>
      </c>
      <c r="C90" s="1055"/>
      <c r="D90" s="1055"/>
      <c r="E90" s="1055"/>
      <c r="F90" s="851"/>
      <c r="G90" s="858">
        <v>0</v>
      </c>
      <c r="H90" s="858">
        <v>0</v>
      </c>
      <c r="I90" s="858">
        <v>0</v>
      </c>
      <c r="J90" s="858">
        <v>0</v>
      </c>
      <c r="K90" s="858">
        <v>0</v>
      </c>
      <c r="L90" s="858">
        <v>0</v>
      </c>
      <c r="M90" s="859">
        <v>0</v>
      </c>
    </row>
    <row r="91" spans="2:13" ht="12.75">
      <c r="B91" s="1055" t="s">
        <v>209</v>
      </c>
      <c r="C91" s="1055"/>
      <c r="D91" s="1055"/>
      <c r="E91" s="1055"/>
      <c r="F91" s="851"/>
      <c r="G91" s="858">
        <v>0</v>
      </c>
      <c r="H91" s="858">
        <v>0</v>
      </c>
      <c r="I91" s="858">
        <v>0</v>
      </c>
      <c r="J91" s="858">
        <v>0</v>
      </c>
      <c r="K91" s="858">
        <v>0</v>
      </c>
      <c r="L91" s="858">
        <v>0</v>
      </c>
      <c r="M91" s="859">
        <v>0</v>
      </c>
    </row>
    <row r="92" spans="2:13" ht="16.5" customHeight="1">
      <c r="B92" s="1055" t="s">
        <v>221</v>
      </c>
      <c r="C92" s="1055"/>
      <c r="D92" s="1055"/>
      <c r="E92" s="1055"/>
      <c r="F92" s="851"/>
      <c r="G92" s="858">
        <v>0</v>
      </c>
      <c r="H92" s="858">
        <v>0</v>
      </c>
      <c r="I92" s="858">
        <v>0</v>
      </c>
      <c r="J92" s="858">
        <v>0</v>
      </c>
      <c r="K92" s="858">
        <v>0</v>
      </c>
      <c r="L92" s="858">
        <v>0</v>
      </c>
      <c r="M92" s="859">
        <v>0</v>
      </c>
    </row>
    <row r="93" spans="2:13" ht="12.75">
      <c r="B93" s="1055" t="s">
        <v>210</v>
      </c>
      <c r="C93" s="1055"/>
      <c r="D93" s="1055"/>
      <c r="E93" s="1055"/>
      <c r="F93" s="851"/>
      <c r="G93" s="858">
        <v>0</v>
      </c>
      <c r="H93" s="858">
        <v>0</v>
      </c>
      <c r="I93" s="858">
        <v>0</v>
      </c>
      <c r="J93" s="858">
        <v>0</v>
      </c>
      <c r="K93" s="858">
        <v>0</v>
      </c>
      <c r="L93" s="858">
        <v>0</v>
      </c>
      <c r="M93" s="859">
        <v>0</v>
      </c>
    </row>
    <row r="94" spans="2:13" ht="29.25" customHeight="1">
      <c r="B94" s="1055" t="s">
        <v>459</v>
      </c>
      <c r="C94" s="1055"/>
      <c r="D94" s="1055"/>
      <c r="E94" s="1055"/>
      <c r="F94" s="851"/>
      <c r="G94" s="858">
        <v>0</v>
      </c>
      <c r="H94" s="858">
        <v>0</v>
      </c>
      <c r="I94" s="858">
        <v>0</v>
      </c>
      <c r="J94" s="858">
        <v>0</v>
      </c>
      <c r="K94" s="858">
        <v>0</v>
      </c>
      <c r="L94" s="858">
        <v>0</v>
      </c>
      <c r="M94" s="859">
        <v>0</v>
      </c>
    </row>
    <row r="95" spans="2:13" ht="27" customHeight="1">
      <c r="B95" s="1055" t="s">
        <v>460</v>
      </c>
      <c r="C95" s="1055"/>
      <c r="D95" s="1055"/>
      <c r="E95" s="1055"/>
      <c r="F95" s="851"/>
      <c r="G95" s="858">
        <v>0</v>
      </c>
      <c r="H95" s="858">
        <v>0</v>
      </c>
      <c r="I95" s="858">
        <v>0</v>
      </c>
      <c r="J95" s="858">
        <v>0</v>
      </c>
      <c r="K95" s="858">
        <v>0</v>
      </c>
      <c r="L95" s="858">
        <v>0</v>
      </c>
      <c r="M95" s="859">
        <v>0</v>
      </c>
    </row>
    <row r="96" spans="2:13" ht="14.25" customHeight="1">
      <c r="B96" s="1055" t="s">
        <v>461</v>
      </c>
      <c r="C96" s="1055"/>
      <c r="D96" s="1055"/>
      <c r="E96" s="1055"/>
      <c r="F96" s="851"/>
      <c r="G96" s="858">
        <v>0</v>
      </c>
      <c r="H96" s="858">
        <v>0</v>
      </c>
      <c r="I96" s="858">
        <v>0</v>
      </c>
      <c r="J96" s="858">
        <v>0</v>
      </c>
      <c r="K96" s="858">
        <v>0</v>
      </c>
      <c r="L96" s="858">
        <v>0</v>
      </c>
      <c r="M96" s="859">
        <v>0</v>
      </c>
    </row>
    <row r="97" spans="2:13" ht="20.25" customHeight="1">
      <c r="B97" s="1055" t="s">
        <v>462</v>
      </c>
      <c r="C97" s="1055"/>
      <c r="D97" s="1055"/>
      <c r="E97" s="1055"/>
      <c r="F97" s="851"/>
      <c r="G97" s="858">
        <v>0</v>
      </c>
      <c r="H97" s="858">
        <v>0</v>
      </c>
      <c r="I97" s="858">
        <v>0</v>
      </c>
      <c r="J97" s="858">
        <v>0</v>
      </c>
      <c r="K97" s="858">
        <v>0</v>
      </c>
      <c r="L97" s="858">
        <v>0</v>
      </c>
      <c r="M97" s="859">
        <v>0</v>
      </c>
    </row>
    <row r="98" spans="2:13" ht="28.5" customHeight="1">
      <c r="B98" s="1055" t="s">
        <v>211</v>
      </c>
      <c r="C98" s="1055"/>
      <c r="D98" s="1055"/>
      <c r="E98" s="1055"/>
      <c r="F98" s="851"/>
      <c r="G98" s="858">
        <v>0</v>
      </c>
      <c r="H98" s="858">
        <v>0</v>
      </c>
      <c r="I98" s="858">
        <v>0</v>
      </c>
      <c r="J98" s="858">
        <v>0</v>
      </c>
      <c r="K98" s="858">
        <v>0</v>
      </c>
      <c r="L98" s="858">
        <v>0</v>
      </c>
      <c r="M98" s="859">
        <v>0</v>
      </c>
    </row>
    <row r="99" spans="2:13" ht="17.25" customHeight="1">
      <c r="B99" s="1056" t="s">
        <v>204</v>
      </c>
      <c r="C99" s="1057"/>
      <c r="D99" s="1057"/>
      <c r="E99" s="1058"/>
      <c r="F99" s="851"/>
      <c r="G99" s="858">
        <v>0</v>
      </c>
      <c r="H99" s="858">
        <v>0</v>
      </c>
      <c r="I99" s="858">
        <v>0</v>
      </c>
      <c r="J99" s="858">
        <v>0</v>
      </c>
      <c r="K99" s="858">
        <v>0</v>
      </c>
      <c r="L99" s="858">
        <v>0</v>
      </c>
      <c r="M99" s="859">
        <v>0</v>
      </c>
    </row>
    <row r="100" spans="2:13" ht="12.75">
      <c r="B100" s="786"/>
      <c r="C100" s="786"/>
      <c r="D100" s="786"/>
      <c r="E100" s="786"/>
      <c r="F100" s="786"/>
      <c r="G100" s="786"/>
      <c r="H100" s="786"/>
      <c r="I100" s="786"/>
      <c r="J100" s="786"/>
      <c r="K100" s="786"/>
      <c r="L100" s="786"/>
      <c r="M100" s="786"/>
    </row>
    <row r="101" spans="2:13" ht="12.75">
      <c r="B101" s="1072" t="s">
        <v>42</v>
      </c>
      <c r="C101" s="1073"/>
      <c r="D101" s="1073"/>
      <c r="E101" s="1074"/>
      <c r="F101" s="860"/>
      <c r="G101" s="861">
        <f aca="true" t="shared" si="3" ref="G101:M101">SUM(G90:G99)</f>
        <v>0</v>
      </c>
      <c r="H101" s="861">
        <f t="shared" si="3"/>
        <v>0</v>
      </c>
      <c r="I101" s="861">
        <f t="shared" si="3"/>
        <v>0</v>
      </c>
      <c r="J101" s="861">
        <f t="shared" si="3"/>
        <v>0</v>
      </c>
      <c r="K101" s="861">
        <f t="shared" si="3"/>
        <v>0</v>
      </c>
      <c r="L101" s="861">
        <f t="shared" si="3"/>
        <v>0</v>
      </c>
      <c r="M101" s="861">
        <f t="shared" si="3"/>
        <v>0</v>
      </c>
    </row>
    <row r="105" spans="2:13" s="67" customFormat="1" ht="69.75" customHeight="1">
      <c r="B105" s="1063" t="s">
        <v>206</v>
      </c>
      <c r="C105" s="1064"/>
      <c r="D105" s="1064"/>
      <c r="E105" s="1065"/>
      <c r="F105" s="851"/>
      <c r="G105" s="852" t="str">
        <f>"Op datum van 31/12/"&amp;TITELBLAD!$E$15-1&amp;" nog af te bouwen regulatoir actief (-passief), geboekt onder vorige tariefmethodologie, m.b.t. boekjaar 2008"</f>
        <v>Op datum van 31/12/2014 nog af te bouwen regulatoir actief (-passief), geboekt onder vorige tariefmethodologie, m.b.t. boekjaar 2008</v>
      </c>
      <c r="H105" s="852" t="str">
        <f>"Op datum van 31/12/"&amp;TITELBLAD!$E$15-1&amp;" nog af te bouwen regulatoir actief (-passief), geboekt onder vorige tariefmethodologie, m.b.t. boekjaar 2009"</f>
        <v>Op datum van 31/12/2014 nog af te bouwen regulatoir actief (-passief), geboekt onder vorige tariefmethodologie, m.b.t. boekjaar 2009</v>
      </c>
      <c r="I105" s="852" t="str">
        <f>"Op datum van 31/12/"&amp;TITELBLAD!$E$15-1&amp;" nog af te bouwen regulatoir actief (-passief), geboekt onder vorige tariefmethodologie, m.b.t. boekjaar 2010 ³"</f>
        <v>Op datum van 31/12/2014 nog af te bouwen regulatoir actief (-passief), geboekt onder vorige tariefmethodologie, m.b.t. boekjaar 2010 ³</v>
      </c>
      <c r="J105" s="852" t="str">
        <f>"Op datum van 31/12/"&amp;TITELBLAD!$E$15-1&amp;" nog af te bouwen regulatoir actief (-passief), geboekt onder vorige tariefmethodologie, m.b.t. boekjaar 2011 ³"</f>
        <v>Op datum van 31/12/2014 nog af te bouwen regulatoir actief (-passief), geboekt onder vorige tariefmethodologie, m.b.t. boekjaar 2011 ³</v>
      </c>
      <c r="K105" s="852" t="str">
        <f>"Op datum van 31/12/"&amp;TITELBLAD!$E$15-1&amp;" nog af te bouwen regulatoir actief (-passief), geboekt onder vorige tariefmethodologie, m.b.t. boekjaar 2012 ³"</f>
        <v>Op datum van 31/12/2014 nog af te bouwen regulatoir actief (-passief), geboekt onder vorige tariefmethodologie, m.b.t. boekjaar 2012 ³</v>
      </c>
      <c r="L105" s="852" t="str">
        <f>"Op datum van 31/12/"&amp;TITELBLAD!$E$15-1&amp;" nog af te bouwen regulatoir actief (-passief), geboekt onder vorige tariefmethodologie, m.b.t. boekjaar 2013 ³"</f>
        <v>Op datum van 31/12/2014 nog af te bouwen regulatoir actief (-passief), geboekt onder vorige tariefmethodologie, m.b.t. boekjaar 2013 ³</v>
      </c>
      <c r="M105" s="852" t="str">
        <f>"Op datum van 31/12/"&amp;TITELBLAD!$E$15-1&amp;" nog af te bouwen regulatoir actief (-passief), geboekt onder vorige tariefmethodologie, m.b.t. boekjaar 2014 ³"</f>
        <v>Op datum van 31/12/2014 nog af te bouwen regulatoir actief (-passief), geboekt onder vorige tariefmethodologie, m.b.t. boekjaar 2014 ³</v>
      </c>
    </row>
    <row r="106" spans="2:13" s="154" customFormat="1" ht="12" customHeight="1">
      <c r="B106" s="853"/>
      <c r="C106" s="853"/>
      <c r="D106" s="853"/>
      <c r="E106" s="853"/>
      <c r="F106" s="854"/>
      <c r="G106" s="855"/>
      <c r="H106" s="856"/>
      <c r="I106" s="856"/>
      <c r="J106" s="857"/>
      <c r="K106" s="857"/>
      <c r="L106" s="857"/>
      <c r="M106" s="857"/>
    </row>
    <row r="107" spans="2:13" ht="28.5" customHeight="1">
      <c r="B107" s="1055" t="s">
        <v>208</v>
      </c>
      <c r="C107" s="1055"/>
      <c r="D107" s="1055"/>
      <c r="E107" s="1055"/>
      <c r="F107" s="851"/>
      <c r="G107" s="791">
        <f aca="true" t="shared" si="4" ref="G107:M116">+G39+G56</f>
        <v>0</v>
      </c>
      <c r="H107" s="791">
        <f t="shared" si="4"/>
        <v>0</v>
      </c>
      <c r="I107" s="791">
        <f t="shared" si="4"/>
        <v>0</v>
      </c>
      <c r="J107" s="791">
        <f t="shared" si="4"/>
        <v>0</v>
      </c>
      <c r="K107" s="791">
        <f t="shared" si="4"/>
        <v>0</v>
      </c>
      <c r="L107" s="791">
        <f t="shared" si="4"/>
        <v>0</v>
      </c>
      <c r="M107" s="791">
        <f t="shared" si="4"/>
        <v>0</v>
      </c>
    </row>
    <row r="108" spans="2:13" ht="18" customHeight="1">
      <c r="B108" s="1055" t="s">
        <v>209</v>
      </c>
      <c r="C108" s="1055"/>
      <c r="D108" s="1055"/>
      <c r="E108" s="1055"/>
      <c r="F108" s="851"/>
      <c r="G108" s="791">
        <f t="shared" si="4"/>
        <v>0</v>
      </c>
      <c r="H108" s="791">
        <f t="shared" si="4"/>
        <v>0</v>
      </c>
      <c r="I108" s="791">
        <f t="shared" si="4"/>
        <v>0</v>
      </c>
      <c r="J108" s="791">
        <f t="shared" si="4"/>
        <v>0</v>
      </c>
      <c r="K108" s="791">
        <f t="shared" si="4"/>
        <v>0</v>
      </c>
      <c r="L108" s="791">
        <f t="shared" si="4"/>
        <v>0</v>
      </c>
      <c r="M108" s="791">
        <f t="shared" si="4"/>
        <v>0</v>
      </c>
    </row>
    <row r="109" spans="2:13" ht="19.5" customHeight="1">
      <c r="B109" s="1055" t="s">
        <v>221</v>
      </c>
      <c r="C109" s="1055"/>
      <c r="D109" s="1055"/>
      <c r="E109" s="1055"/>
      <c r="F109" s="851"/>
      <c r="G109" s="791">
        <f t="shared" si="4"/>
        <v>0</v>
      </c>
      <c r="H109" s="791">
        <f t="shared" si="4"/>
        <v>0</v>
      </c>
      <c r="I109" s="791">
        <f t="shared" si="4"/>
        <v>0</v>
      </c>
      <c r="J109" s="791">
        <f t="shared" si="4"/>
        <v>0</v>
      </c>
      <c r="K109" s="791">
        <f t="shared" si="4"/>
        <v>0</v>
      </c>
      <c r="L109" s="791">
        <f t="shared" si="4"/>
        <v>0</v>
      </c>
      <c r="M109" s="791">
        <f t="shared" si="4"/>
        <v>0</v>
      </c>
    </row>
    <row r="110" spans="2:13" ht="19.5" customHeight="1">
      <c r="B110" s="1055" t="s">
        <v>210</v>
      </c>
      <c r="C110" s="1055"/>
      <c r="D110" s="1055"/>
      <c r="E110" s="1055"/>
      <c r="F110" s="851"/>
      <c r="G110" s="791">
        <f t="shared" si="4"/>
        <v>0</v>
      </c>
      <c r="H110" s="791">
        <f t="shared" si="4"/>
        <v>0</v>
      </c>
      <c r="I110" s="791">
        <f t="shared" si="4"/>
        <v>0</v>
      </c>
      <c r="J110" s="791">
        <f t="shared" si="4"/>
        <v>0</v>
      </c>
      <c r="K110" s="791">
        <f t="shared" si="4"/>
        <v>0</v>
      </c>
      <c r="L110" s="791">
        <f t="shared" si="4"/>
        <v>0</v>
      </c>
      <c r="M110" s="791">
        <f t="shared" si="4"/>
        <v>0</v>
      </c>
    </row>
    <row r="111" spans="2:13" ht="28.5" customHeight="1">
      <c r="B111" s="1055" t="s">
        <v>459</v>
      </c>
      <c r="C111" s="1055"/>
      <c r="D111" s="1055"/>
      <c r="E111" s="1055"/>
      <c r="F111" s="851"/>
      <c r="G111" s="791">
        <f t="shared" si="4"/>
        <v>0</v>
      </c>
      <c r="H111" s="791">
        <f t="shared" si="4"/>
        <v>0</v>
      </c>
      <c r="I111" s="791">
        <f t="shared" si="4"/>
        <v>0</v>
      </c>
      <c r="J111" s="791">
        <f t="shared" si="4"/>
        <v>0</v>
      </c>
      <c r="K111" s="791">
        <f t="shared" si="4"/>
        <v>0</v>
      </c>
      <c r="L111" s="791">
        <f t="shared" si="4"/>
        <v>0</v>
      </c>
      <c r="M111" s="791">
        <f t="shared" si="4"/>
        <v>0</v>
      </c>
    </row>
    <row r="112" spans="2:13" ht="30" customHeight="1">
      <c r="B112" s="1055" t="s">
        <v>460</v>
      </c>
      <c r="C112" s="1055"/>
      <c r="D112" s="1055"/>
      <c r="E112" s="1055"/>
      <c r="F112" s="851"/>
      <c r="G112" s="791">
        <f t="shared" si="4"/>
        <v>0</v>
      </c>
      <c r="H112" s="791">
        <f t="shared" si="4"/>
        <v>0</v>
      </c>
      <c r="I112" s="791">
        <f t="shared" si="4"/>
        <v>0</v>
      </c>
      <c r="J112" s="791">
        <f t="shared" si="4"/>
        <v>0</v>
      </c>
      <c r="K112" s="791">
        <f t="shared" si="4"/>
        <v>0</v>
      </c>
      <c r="L112" s="791">
        <f t="shared" si="4"/>
        <v>0</v>
      </c>
      <c r="M112" s="791">
        <f t="shared" si="4"/>
        <v>0</v>
      </c>
    </row>
    <row r="113" spans="2:13" ht="17.25" customHeight="1">
      <c r="B113" s="1055" t="s">
        <v>461</v>
      </c>
      <c r="C113" s="1055"/>
      <c r="D113" s="1055"/>
      <c r="E113" s="1055"/>
      <c r="F113" s="851"/>
      <c r="G113" s="791">
        <f t="shared" si="4"/>
        <v>0</v>
      </c>
      <c r="H113" s="791">
        <f t="shared" si="4"/>
        <v>0</v>
      </c>
      <c r="I113" s="791">
        <f t="shared" si="4"/>
        <v>0</v>
      </c>
      <c r="J113" s="791">
        <f t="shared" si="4"/>
        <v>0</v>
      </c>
      <c r="K113" s="791">
        <f t="shared" si="4"/>
        <v>0</v>
      </c>
      <c r="L113" s="791">
        <f t="shared" si="4"/>
        <v>0</v>
      </c>
      <c r="M113" s="791">
        <f t="shared" si="4"/>
        <v>0</v>
      </c>
    </row>
    <row r="114" spans="2:13" ht="22.5" customHeight="1">
      <c r="B114" s="1055" t="s">
        <v>462</v>
      </c>
      <c r="C114" s="1055"/>
      <c r="D114" s="1055"/>
      <c r="E114" s="1055"/>
      <c r="F114" s="851"/>
      <c r="G114" s="791">
        <f t="shared" si="4"/>
        <v>0</v>
      </c>
      <c r="H114" s="791">
        <f t="shared" si="4"/>
        <v>0</v>
      </c>
      <c r="I114" s="791">
        <f t="shared" si="4"/>
        <v>0</v>
      </c>
      <c r="J114" s="791">
        <f t="shared" si="4"/>
        <v>0</v>
      </c>
      <c r="K114" s="791">
        <f t="shared" si="4"/>
        <v>0</v>
      </c>
      <c r="L114" s="791">
        <f t="shared" si="4"/>
        <v>0</v>
      </c>
      <c r="M114" s="791">
        <f t="shared" si="4"/>
        <v>0</v>
      </c>
    </row>
    <row r="115" spans="2:13" ht="28.5" customHeight="1">
      <c r="B115" s="1055" t="s">
        <v>211</v>
      </c>
      <c r="C115" s="1055"/>
      <c r="D115" s="1055"/>
      <c r="E115" s="1055"/>
      <c r="F115" s="851"/>
      <c r="G115" s="791">
        <f t="shared" si="4"/>
        <v>0</v>
      </c>
      <c r="H115" s="791">
        <f t="shared" si="4"/>
        <v>0</v>
      </c>
      <c r="I115" s="791">
        <f t="shared" si="4"/>
        <v>0</v>
      </c>
      <c r="J115" s="791">
        <f t="shared" si="4"/>
        <v>0</v>
      </c>
      <c r="K115" s="791">
        <f t="shared" si="4"/>
        <v>0</v>
      </c>
      <c r="L115" s="791">
        <f t="shared" si="4"/>
        <v>0</v>
      </c>
      <c r="M115" s="791">
        <f t="shared" si="4"/>
        <v>0</v>
      </c>
    </row>
    <row r="116" spans="2:13" ht="17.25" customHeight="1">
      <c r="B116" s="1056" t="s">
        <v>204</v>
      </c>
      <c r="C116" s="1057"/>
      <c r="D116" s="1057"/>
      <c r="E116" s="1058"/>
      <c r="F116" s="851"/>
      <c r="G116" s="791">
        <f t="shared" si="4"/>
        <v>0</v>
      </c>
      <c r="H116" s="791">
        <f t="shared" si="4"/>
        <v>0</v>
      </c>
      <c r="I116" s="791">
        <f t="shared" si="4"/>
        <v>0</v>
      </c>
      <c r="J116" s="791">
        <f t="shared" si="4"/>
        <v>0</v>
      </c>
      <c r="K116" s="791">
        <f t="shared" si="4"/>
        <v>0</v>
      </c>
      <c r="L116" s="791">
        <f t="shared" si="4"/>
        <v>0</v>
      </c>
      <c r="M116" s="791">
        <f t="shared" si="4"/>
        <v>0</v>
      </c>
    </row>
    <row r="117" spans="2:13" ht="12.75">
      <c r="B117" s="862"/>
      <c r="C117" s="862"/>
      <c r="D117" s="862"/>
      <c r="E117" s="862"/>
      <c r="F117" s="862"/>
      <c r="G117" s="862"/>
      <c r="H117" s="862"/>
      <c r="I117" s="862"/>
      <c r="J117" s="862"/>
      <c r="K117" s="862"/>
      <c r="L117" s="862"/>
      <c r="M117" s="862"/>
    </row>
    <row r="118" spans="2:13" ht="12.75">
      <c r="B118" s="1059" t="s">
        <v>42</v>
      </c>
      <c r="C118" s="1060"/>
      <c r="D118" s="1060"/>
      <c r="E118" s="1061"/>
      <c r="F118" s="863"/>
      <c r="G118" s="864">
        <f aca="true" t="shared" si="5" ref="G118:M118">SUM(G107:G116)</f>
        <v>0</v>
      </c>
      <c r="H118" s="864">
        <f t="shared" si="5"/>
        <v>0</v>
      </c>
      <c r="I118" s="864">
        <f t="shared" si="5"/>
        <v>0</v>
      </c>
      <c r="J118" s="864">
        <f t="shared" si="5"/>
        <v>0</v>
      </c>
      <c r="K118" s="864">
        <f t="shared" si="5"/>
        <v>0</v>
      </c>
      <c r="L118" s="864">
        <f t="shared" si="5"/>
        <v>0</v>
      </c>
      <c r="M118" s="864">
        <f t="shared" si="5"/>
        <v>0</v>
      </c>
    </row>
    <row r="119" spans="2:13" ht="12.75">
      <c r="B119" s="786"/>
      <c r="C119" s="786"/>
      <c r="D119" s="786"/>
      <c r="E119" s="786"/>
      <c r="F119" s="786"/>
      <c r="G119" s="786"/>
      <c r="H119" s="786"/>
      <c r="I119" s="786"/>
      <c r="J119" s="786"/>
      <c r="K119" s="786"/>
      <c r="L119" s="786"/>
      <c r="M119" s="786"/>
    </row>
    <row r="120" spans="2:13" ht="12.75">
      <c r="B120" s="786"/>
      <c r="C120" s="786"/>
      <c r="D120" s="786"/>
      <c r="E120" s="786"/>
      <c r="F120" s="786"/>
      <c r="G120" s="786"/>
      <c r="H120" s="786"/>
      <c r="I120" s="786"/>
      <c r="J120" s="786"/>
      <c r="K120" s="786"/>
      <c r="L120" s="786"/>
      <c r="M120" s="786"/>
    </row>
    <row r="121" spans="2:13" ht="12.75">
      <c r="B121" s="786"/>
      <c r="C121" s="786"/>
      <c r="D121" s="786"/>
      <c r="E121" s="786"/>
      <c r="F121" s="786"/>
      <c r="G121" s="786"/>
      <c r="H121" s="786"/>
      <c r="I121" s="786"/>
      <c r="J121" s="786"/>
      <c r="K121" s="786"/>
      <c r="L121" s="786"/>
      <c r="M121" s="786"/>
    </row>
    <row r="122" spans="2:13" s="67" customFormat="1" ht="69.75" customHeight="1">
      <c r="B122" s="1063" t="s">
        <v>206</v>
      </c>
      <c r="C122" s="1064"/>
      <c r="D122" s="1064"/>
      <c r="E122" s="1065"/>
      <c r="F122" s="851"/>
      <c r="G122" s="852" t="str">
        <f>"Op datum van 31/12/"&amp;TITELBLAD!$E$15&amp;" nog af te bouwen regulatoir actief (-passief), geboekt onder vorige tariefmethodologie, m.b.t. boekjaar 2008"</f>
        <v>Op datum van 31/12/2015 nog af te bouwen regulatoir actief (-passief), geboekt onder vorige tariefmethodologie, m.b.t. boekjaar 2008</v>
      </c>
      <c r="H122" s="852" t="str">
        <f>"Op datum van 31/12/"&amp;TITELBLAD!$E$15&amp;" nog af te bouwen regulatoir actief (-passief), geboekt onder vorige tariefmethodologie, m.b.t. boekjaar 2009"</f>
        <v>Op datum van 31/12/2015 nog af te bouwen regulatoir actief (-passief), geboekt onder vorige tariefmethodologie, m.b.t. boekjaar 2009</v>
      </c>
      <c r="I122" s="852" t="str">
        <f>"Op datum van 31/12/"&amp;TITELBLAD!$E$15&amp;" nog af te bouwen regulatoir actief (-passief), geboekt onder vorige tariefmethodologie, m.b.t. boekjaar 2010 ³"</f>
        <v>Op datum van 31/12/2015 nog af te bouwen regulatoir actief (-passief), geboekt onder vorige tariefmethodologie, m.b.t. boekjaar 2010 ³</v>
      </c>
      <c r="J122" s="852" t="str">
        <f>"Op datum van 31/12/"&amp;TITELBLAD!$E$15&amp;" nog af te bouwen regulatoir actief (-passief), geboekt onder vorige tariefmethodologie, m.b.t. boekjaar 2011 ³"</f>
        <v>Op datum van 31/12/2015 nog af te bouwen regulatoir actief (-passief), geboekt onder vorige tariefmethodologie, m.b.t. boekjaar 2011 ³</v>
      </c>
      <c r="K122" s="852" t="str">
        <f>"Op datum van 31/12/"&amp;TITELBLAD!$E$15&amp;" nog af te bouwen regulatoir actief (-passief), geboekt onder vorige tariefmethodologie, m.b.t. boekjaar 2012 ³"</f>
        <v>Op datum van 31/12/2015 nog af te bouwen regulatoir actief (-passief), geboekt onder vorige tariefmethodologie, m.b.t. boekjaar 2012 ³</v>
      </c>
      <c r="L122" s="852" t="str">
        <f>"Op datum van 31/12/"&amp;TITELBLAD!$E$15&amp;" nog af te bouwen regulatoir actief (-passief), geboekt onder vorige tariefmethodologie, m.b.t. boekjaar 2013 ³"</f>
        <v>Op datum van 31/12/2015 nog af te bouwen regulatoir actief (-passief), geboekt onder vorige tariefmethodologie, m.b.t. boekjaar 2013 ³</v>
      </c>
      <c r="M122" s="852" t="str">
        <f>"Op datum van 31/12/"&amp;TITELBLAD!$E$15&amp;" nog af te bouwen regulatoir actief (-passief), geboekt onder vorige tariefmethodologie, m.b.t. boekjaar 2014 ³"</f>
        <v>Op datum van 31/12/2015 nog af te bouwen regulatoir actief (-passief), geboekt onder vorige tariefmethodologie, m.b.t. boekjaar 2014 ³</v>
      </c>
    </row>
    <row r="123" spans="2:13" s="154" customFormat="1" ht="12" customHeight="1">
      <c r="B123" s="853"/>
      <c r="C123" s="853"/>
      <c r="D123" s="853"/>
      <c r="E123" s="853"/>
      <c r="F123" s="854"/>
      <c r="G123" s="855"/>
      <c r="H123" s="856"/>
      <c r="I123" s="856"/>
      <c r="J123" s="857"/>
      <c r="K123" s="857"/>
      <c r="L123" s="857"/>
      <c r="M123" s="857"/>
    </row>
    <row r="124" spans="2:13" ht="28.5" customHeight="1">
      <c r="B124" s="1055" t="s">
        <v>208</v>
      </c>
      <c r="C124" s="1055"/>
      <c r="D124" s="1055"/>
      <c r="E124" s="1055"/>
      <c r="F124" s="851"/>
      <c r="G124" s="791">
        <f>+G39+G73</f>
        <v>0</v>
      </c>
      <c r="H124" s="791">
        <f aca="true" t="shared" si="6" ref="H124:M124">+H39+H73</f>
        <v>0</v>
      </c>
      <c r="I124" s="791">
        <f t="shared" si="6"/>
        <v>0</v>
      </c>
      <c r="J124" s="791">
        <f t="shared" si="6"/>
        <v>0</v>
      </c>
      <c r="K124" s="791">
        <f t="shared" si="6"/>
        <v>0</v>
      </c>
      <c r="L124" s="791">
        <f t="shared" si="6"/>
        <v>0</v>
      </c>
      <c r="M124" s="791">
        <f t="shared" si="6"/>
        <v>0</v>
      </c>
    </row>
    <row r="125" spans="2:13" ht="18" customHeight="1">
      <c r="B125" s="1055" t="s">
        <v>209</v>
      </c>
      <c r="C125" s="1055"/>
      <c r="D125" s="1055"/>
      <c r="E125" s="1055"/>
      <c r="F125" s="851"/>
      <c r="G125" s="791">
        <f aca="true" t="shared" si="7" ref="G125:M125">+G40+G74</f>
        <v>0</v>
      </c>
      <c r="H125" s="791">
        <f t="shared" si="7"/>
        <v>0</v>
      </c>
      <c r="I125" s="791">
        <f t="shared" si="7"/>
        <v>0</v>
      </c>
      <c r="J125" s="791">
        <f t="shared" si="7"/>
        <v>0</v>
      </c>
      <c r="K125" s="791">
        <f t="shared" si="7"/>
        <v>0</v>
      </c>
      <c r="L125" s="791">
        <f t="shared" si="7"/>
        <v>0</v>
      </c>
      <c r="M125" s="791">
        <f t="shared" si="7"/>
        <v>0</v>
      </c>
    </row>
    <row r="126" spans="2:13" ht="19.5" customHeight="1">
      <c r="B126" s="1055" t="s">
        <v>221</v>
      </c>
      <c r="C126" s="1055"/>
      <c r="D126" s="1055"/>
      <c r="E126" s="1055"/>
      <c r="F126" s="851"/>
      <c r="G126" s="791">
        <f aca="true" t="shared" si="8" ref="G126:M126">+G41+G75</f>
        <v>0</v>
      </c>
      <c r="H126" s="791">
        <f t="shared" si="8"/>
        <v>0</v>
      </c>
      <c r="I126" s="791">
        <f t="shared" si="8"/>
        <v>0</v>
      </c>
      <c r="J126" s="791">
        <f t="shared" si="8"/>
        <v>0</v>
      </c>
      <c r="K126" s="791">
        <f t="shared" si="8"/>
        <v>0</v>
      </c>
      <c r="L126" s="791">
        <f t="shared" si="8"/>
        <v>0</v>
      </c>
      <c r="M126" s="791">
        <f t="shared" si="8"/>
        <v>0</v>
      </c>
    </row>
    <row r="127" spans="2:13" ht="19.5" customHeight="1">
      <c r="B127" s="1055" t="s">
        <v>210</v>
      </c>
      <c r="C127" s="1055"/>
      <c r="D127" s="1055"/>
      <c r="E127" s="1055"/>
      <c r="F127" s="851"/>
      <c r="G127" s="791">
        <f aca="true" t="shared" si="9" ref="G127:M127">+G42+G76</f>
        <v>0</v>
      </c>
      <c r="H127" s="791">
        <f t="shared" si="9"/>
        <v>0</v>
      </c>
      <c r="I127" s="791">
        <f t="shared" si="9"/>
        <v>0</v>
      </c>
      <c r="J127" s="791">
        <f t="shared" si="9"/>
        <v>0</v>
      </c>
      <c r="K127" s="791">
        <f t="shared" si="9"/>
        <v>0</v>
      </c>
      <c r="L127" s="791">
        <f t="shared" si="9"/>
        <v>0</v>
      </c>
      <c r="M127" s="791">
        <f t="shared" si="9"/>
        <v>0</v>
      </c>
    </row>
    <row r="128" spans="2:13" ht="28.5" customHeight="1">
      <c r="B128" s="1055" t="s">
        <v>459</v>
      </c>
      <c r="C128" s="1055"/>
      <c r="D128" s="1055"/>
      <c r="E128" s="1055"/>
      <c r="F128" s="851"/>
      <c r="G128" s="791">
        <f aca="true" t="shared" si="10" ref="G128:M128">+G43+G77</f>
        <v>0</v>
      </c>
      <c r="H128" s="791">
        <f t="shared" si="10"/>
        <v>0</v>
      </c>
      <c r="I128" s="791">
        <f t="shared" si="10"/>
        <v>0</v>
      </c>
      <c r="J128" s="791">
        <f t="shared" si="10"/>
        <v>0</v>
      </c>
      <c r="K128" s="791">
        <f t="shared" si="10"/>
        <v>0</v>
      </c>
      <c r="L128" s="791">
        <f t="shared" si="10"/>
        <v>0</v>
      </c>
      <c r="M128" s="791">
        <f t="shared" si="10"/>
        <v>0</v>
      </c>
    </row>
    <row r="129" spans="2:13" ht="30" customHeight="1">
      <c r="B129" s="1055" t="s">
        <v>460</v>
      </c>
      <c r="C129" s="1055"/>
      <c r="D129" s="1055"/>
      <c r="E129" s="1055"/>
      <c r="F129" s="851"/>
      <c r="G129" s="791">
        <f aca="true" t="shared" si="11" ref="G129:M129">+G44+G78</f>
        <v>0</v>
      </c>
      <c r="H129" s="791">
        <f t="shared" si="11"/>
        <v>0</v>
      </c>
      <c r="I129" s="791">
        <f t="shared" si="11"/>
        <v>0</v>
      </c>
      <c r="J129" s="791">
        <f t="shared" si="11"/>
        <v>0</v>
      </c>
      <c r="K129" s="791">
        <f t="shared" si="11"/>
        <v>0</v>
      </c>
      <c r="L129" s="791">
        <f t="shared" si="11"/>
        <v>0</v>
      </c>
      <c r="M129" s="791">
        <f t="shared" si="11"/>
        <v>0</v>
      </c>
    </row>
    <row r="130" spans="2:13" ht="17.25" customHeight="1">
      <c r="B130" s="1055" t="s">
        <v>461</v>
      </c>
      <c r="C130" s="1055"/>
      <c r="D130" s="1055"/>
      <c r="E130" s="1055"/>
      <c r="F130" s="851"/>
      <c r="G130" s="791">
        <f aca="true" t="shared" si="12" ref="G130:M130">+G45+G79</f>
        <v>0</v>
      </c>
      <c r="H130" s="791">
        <f t="shared" si="12"/>
        <v>0</v>
      </c>
      <c r="I130" s="791">
        <f t="shared" si="12"/>
        <v>0</v>
      </c>
      <c r="J130" s="791">
        <f t="shared" si="12"/>
        <v>0</v>
      </c>
      <c r="K130" s="791">
        <f t="shared" si="12"/>
        <v>0</v>
      </c>
      <c r="L130" s="791">
        <f t="shared" si="12"/>
        <v>0</v>
      </c>
      <c r="M130" s="791">
        <f t="shared" si="12"/>
        <v>0</v>
      </c>
    </row>
    <row r="131" spans="2:13" ht="22.5" customHeight="1">
      <c r="B131" s="1055" t="s">
        <v>462</v>
      </c>
      <c r="C131" s="1055"/>
      <c r="D131" s="1055"/>
      <c r="E131" s="1055"/>
      <c r="F131" s="851"/>
      <c r="G131" s="791">
        <f aca="true" t="shared" si="13" ref="G131:M131">+G46+G80</f>
        <v>0</v>
      </c>
      <c r="H131" s="791">
        <f t="shared" si="13"/>
        <v>0</v>
      </c>
      <c r="I131" s="791">
        <f t="shared" si="13"/>
        <v>0</v>
      </c>
      <c r="J131" s="791">
        <f t="shared" si="13"/>
        <v>0</v>
      </c>
      <c r="K131" s="791">
        <f t="shared" si="13"/>
        <v>0</v>
      </c>
      <c r="L131" s="791">
        <f t="shared" si="13"/>
        <v>0</v>
      </c>
      <c r="M131" s="791">
        <f t="shared" si="13"/>
        <v>0</v>
      </c>
    </row>
    <row r="132" spans="2:13" ht="28.5" customHeight="1">
      <c r="B132" s="1055" t="s">
        <v>211</v>
      </c>
      <c r="C132" s="1055"/>
      <c r="D132" s="1055"/>
      <c r="E132" s="1055"/>
      <c r="F132" s="851"/>
      <c r="G132" s="791">
        <f aca="true" t="shared" si="14" ref="G132:M132">+G47+G81</f>
        <v>0</v>
      </c>
      <c r="H132" s="791">
        <f t="shared" si="14"/>
        <v>0</v>
      </c>
      <c r="I132" s="791">
        <f t="shared" si="14"/>
        <v>0</v>
      </c>
      <c r="J132" s="791">
        <f t="shared" si="14"/>
        <v>0</v>
      </c>
      <c r="K132" s="791">
        <f t="shared" si="14"/>
        <v>0</v>
      </c>
      <c r="L132" s="791">
        <f t="shared" si="14"/>
        <v>0</v>
      </c>
      <c r="M132" s="791">
        <f t="shared" si="14"/>
        <v>0</v>
      </c>
    </row>
    <row r="133" spans="2:13" ht="17.25" customHeight="1">
      <c r="B133" s="1056" t="s">
        <v>204</v>
      </c>
      <c r="C133" s="1057"/>
      <c r="D133" s="1057"/>
      <c r="E133" s="1058"/>
      <c r="F133" s="851"/>
      <c r="G133" s="791">
        <f aca="true" t="shared" si="15" ref="G133:M133">+G48+G82</f>
        <v>0</v>
      </c>
      <c r="H133" s="791">
        <f t="shared" si="15"/>
        <v>0</v>
      </c>
      <c r="I133" s="791">
        <f t="shared" si="15"/>
        <v>0</v>
      </c>
      <c r="J133" s="791">
        <f t="shared" si="15"/>
        <v>0</v>
      </c>
      <c r="K133" s="791">
        <f t="shared" si="15"/>
        <v>0</v>
      </c>
      <c r="L133" s="791">
        <f t="shared" si="15"/>
        <v>0</v>
      </c>
      <c r="M133" s="791">
        <f t="shared" si="15"/>
        <v>0</v>
      </c>
    </row>
    <row r="134" spans="2:13" ht="12.75">
      <c r="B134" s="862"/>
      <c r="C134" s="862"/>
      <c r="D134" s="862"/>
      <c r="E134" s="862"/>
      <c r="F134" s="862"/>
      <c r="G134" s="862"/>
      <c r="H134" s="862"/>
      <c r="I134" s="862"/>
      <c r="J134" s="862"/>
      <c r="K134" s="862"/>
      <c r="L134" s="862"/>
      <c r="M134" s="862"/>
    </row>
    <row r="135" spans="2:13" ht="12.75">
      <c r="B135" s="1059" t="s">
        <v>42</v>
      </c>
      <c r="C135" s="1060"/>
      <c r="D135" s="1060"/>
      <c r="E135" s="1061"/>
      <c r="F135" s="863"/>
      <c r="G135" s="864">
        <f aca="true" t="shared" si="16" ref="G135:M135">SUM(G124:G133)</f>
        <v>0</v>
      </c>
      <c r="H135" s="864">
        <f t="shared" si="16"/>
        <v>0</v>
      </c>
      <c r="I135" s="864">
        <f t="shared" si="16"/>
        <v>0</v>
      </c>
      <c r="J135" s="864">
        <f t="shared" si="16"/>
        <v>0</v>
      </c>
      <c r="K135" s="864">
        <f t="shared" si="16"/>
        <v>0</v>
      </c>
      <c r="L135" s="864">
        <f t="shared" si="16"/>
        <v>0</v>
      </c>
      <c r="M135" s="864">
        <f t="shared" si="16"/>
        <v>0</v>
      </c>
    </row>
    <row r="136" spans="2:13" ht="12.75">
      <c r="B136" s="786"/>
      <c r="C136" s="786"/>
      <c r="D136" s="786"/>
      <c r="E136" s="786"/>
      <c r="F136" s="786"/>
      <c r="G136" s="786"/>
      <c r="H136" s="786"/>
      <c r="I136" s="786"/>
      <c r="J136" s="786"/>
      <c r="K136" s="786"/>
      <c r="L136" s="786"/>
      <c r="M136" s="786"/>
    </row>
    <row r="137" spans="2:13" ht="12.75">
      <c r="B137" s="786"/>
      <c r="C137" s="786"/>
      <c r="D137" s="786"/>
      <c r="E137" s="786"/>
      <c r="F137" s="786"/>
      <c r="G137" s="786"/>
      <c r="H137" s="786"/>
      <c r="I137" s="786"/>
      <c r="J137" s="786"/>
      <c r="K137" s="786"/>
      <c r="L137" s="786"/>
      <c r="M137" s="786"/>
    </row>
    <row r="138" spans="2:13" ht="9" customHeight="1">
      <c r="B138" s="786"/>
      <c r="C138" s="786"/>
      <c r="D138" s="786"/>
      <c r="E138" s="786"/>
      <c r="F138" s="786"/>
      <c r="G138" s="786"/>
      <c r="H138" s="786"/>
      <c r="I138" s="786"/>
      <c r="J138" s="786"/>
      <c r="K138" s="786"/>
      <c r="L138" s="786"/>
      <c r="M138" s="786"/>
    </row>
    <row r="139" spans="2:13" s="67" customFormat="1" ht="69.75" customHeight="1">
      <c r="B139" s="1063" t="s">
        <v>206</v>
      </c>
      <c r="C139" s="1064"/>
      <c r="D139" s="1064"/>
      <c r="E139" s="1065"/>
      <c r="F139" s="851"/>
      <c r="G139" s="852" t="str">
        <f>"Op datum van 31/12/"&amp;TITELBLAD!$E$15+1&amp;" nog af te bouwen regulatoir actief (-passief), geboekt onder vorige tariefmethodologie, m.b.t. boekjaar 2008"</f>
        <v>Op datum van 31/12/2016 nog af te bouwen regulatoir actief (-passief), geboekt onder vorige tariefmethodologie, m.b.t. boekjaar 2008</v>
      </c>
      <c r="H139" s="852" t="str">
        <f>"Op datum van 31/12/"&amp;TITELBLAD!$E$15+1&amp;" nog af te bouwen regulatoir actief (-passief), geboekt onder vorige tariefmethodologie, m.b.t. boekjaar 2009"</f>
        <v>Op datum van 31/12/2016 nog af te bouwen regulatoir actief (-passief), geboekt onder vorige tariefmethodologie, m.b.t. boekjaar 2009</v>
      </c>
      <c r="I139" s="852" t="str">
        <f>"Op datum van 31/12/"&amp;TITELBLAD!$E$15+1&amp;" nog af te bouwen regulatoir actief (-passief), geboekt onder vorige tariefmethodologie, m.b.t. boekjaar 2010 ³"</f>
        <v>Op datum van 31/12/2016 nog af te bouwen regulatoir actief (-passief), geboekt onder vorige tariefmethodologie, m.b.t. boekjaar 2010 ³</v>
      </c>
      <c r="J139" s="852" t="str">
        <f>"Op datum van 31/12/"&amp;TITELBLAD!$E$15+1&amp;" nog af te bouwen regulatoir actief (-passief), geboekt onder vorige tariefmethodologie, m.b.t. boekjaar 2011 ³"</f>
        <v>Op datum van 31/12/2016 nog af te bouwen regulatoir actief (-passief), geboekt onder vorige tariefmethodologie, m.b.t. boekjaar 2011 ³</v>
      </c>
      <c r="K139" s="852" t="str">
        <f>"Op datum van 31/12/"&amp;TITELBLAD!$E$15+1&amp;" nog af te bouwen regulatoir actief (-passief), geboekt onder vorige tariefmethodologie, m.b.t. boekjaar 2012 ³"</f>
        <v>Op datum van 31/12/2016 nog af te bouwen regulatoir actief (-passief), geboekt onder vorige tariefmethodologie, m.b.t. boekjaar 2012 ³</v>
      </c>
      <c r="L139" s="852" t="str">
        <f>"Op datum van 31/12/"&amp;TITELBLAD!$E$15+1&amp;" nog af te bouwen regulatoir actief (-passief), geboekt onder vorige tariefmethodologie, m.b.t. boekjaar 2013 ³"</f>
        <v>Op datum van 31/12/2016 nog af te bouwen regulatoir actief (-passief), geboekt onder vorige tariefmethodologie, m.b.t. boekjaar 2013 ³</v>
      </c>
      <c r="M139" s="852" t="str">
        <f>"Op datum van 31/12/"&amp;TITELBLAD!$E$15+1&amp;" nog af te bouwen regulatoir actief (-passief), geboekt onder vorige tariefmethodologie, m.b.t. boekjaar 2014 ³"</f>
        <v>Op datum van 31/12/2016 nog af te bouwen regulatoir actief (-passief), geboekt onder vorige tariefmethodologie, m.b.t. boekjaar 2014 ³</v>
      </c>
    </row>
    <row r="140" spans="2:13" s="154" customFormat="1" ht="12" customHeight="1">
      <c r="B140" s="853"/>
      <c r="C140" s="853"/>
      <c r="D140" s="853"/>
      <c r="E140" s="853"/>
      <c r="F140" s="854"/>
      <c r="G140" s="855"/>
      <c r="H140" s="856"/>
      <c r="I140" s="856"/>
      <c r="J140" s="857"/>
      <c r="K140" s="857"/>
      <c r="L140" s="857"/>
      <c r="M140" s="857"/>
    </row>
    <row r="141" spans="2:13" ht="28.5" customHeight="1">
      <c r="B141" s="1055" t="s">
        <v>208</v>
      </c>
      <c r="C141" s="1055"/>
      <c r="D141" s="1055"/>
      <c r="E141" s="1055"/>
      <c r="F141" s="851"/>
      <c r="G141" s="791">
        <f>+G39+G90</f>
        <v>0</v>
      </c>
      <c r="H141" s="791">
        <f aca="true" t="shared" si="17" ref="H141:M141">+H39+H90</f>
        <v>0</v>
      </c>
      <c r="I141" s="791">
        <f t="shared" si="17"/>
        <v>0</v>
      </c>
      <c r="J141" s="791">
        <f t="shared" si="17"/>
        <v>0</v>
      </c>
      <c r="K141" s="791">
        <f t="shared" si="17"/>
        <v>0</v>
      </c>
      <c r="L141" s="791">
        <f t="shared" si="17"/>
        <v>0</v>
      </c>
      <c r="M141" s="791">
        <f t="shared" si="17"/>
        <v>0</v>
      </c>
    </row>
    <row r="142" spans="2:13" ht="18" customHeight="1">
      <c r="B142" s="1055" t="s">
        <v>209</v>
      </c>
      <c r="C142" s="1055"/>
      <c r="D142" s="1055"/>
      <c r="E142" s="1055"/>
      <c r="F142" s="851"/>
      <c r="G142" s="791">
        <f aca="true" t="shared" si="18" ref="G142:M142">+G40+G91</f>
        <v>0</v>
      </c>
      <c r="H142" s="791">
        <f t="shared" si="18"/>
        <v>0</v>
      </c>
      <c r="I142" s="791">
        <f t="shared" si="18"/>
        <v>0</v>
      </c>
      <c r="J142" s="791">
        <f t="shared" si="18"/>
        <v>0</v>
      </c>
      <c r="K142" s="791">
        <f t="shared" si="18"/>
        <v>0</v>
      </c>
      <c r="L142" s="791">
        <f t="shared" si="18"/>
        <v>0</v>
      </c>
      <c r="M142" s="791">
        <f t="shared" si="18"/>
        <v>0</v>
      </c>
    </row>
    <row r="143" spans="2:13" ht="19.5" customHeight="1">
      <c r="B143" s="1055" t="s">
        <v>221</v>
      </c>
      <c r="C143" s="1055"/>
      <c r="D143" s="1055"/>
      <c r="E143" s="1055"/>
      <c r="F143" s="851"/>
      <c r="G143" s="791">
        <f aca="true" t="shared" si="19" ref="G143:M143">+G41+G92</f>
        <v>0</v>
      </c>
      <c r="H143" s="791">
        <f t="shared" si="19"/>
        <v>0</v>
      </c>
      <c r="I143" s="791">
        <f t="shared" si="19"/>
        <v>0</v>
      </c>
      <c r="J143" s="791">
        <f t="shared" si="19"/>
        <v>0</v>
      </c>
      <c r="K143" s="791">
        <f t="shared" si="19"/>
        <v>0</v>
      </c>
      <c r="L143" s="791">
        <f t="shared" si="19"/>
        <v>0</v>
      </c>
      <c r="M143" s="791">
        <f t="shared" si="19"/>
        <v>0</v>
      </c>
    </row>
    <row r="144" spans="2:13" ht="19.5" customHeight="1">
      <c r="B144" s="1055" t="s">
        <v>210</v>
      </c>
      <c r="C144" s="1055"/>
      <c r="D144" s="1055"/>
      <c r="E144" s="1055"/>
      <c r="F144" s="851"/>
      <c r="G144" s="791">
        <f aca="true" t="shared" si="20" ref="G144:M144">+G42+G93</f>
        <v>0</v>
      </c>
      <c r="H144" s="791">
        <f t="shared" si="20"/>
        <v>0</v>
      </c>
      <c r="I144" s="791">
        <f t="shared" si="20"/>
        <v>0</v>
      </c>
      <c r="J144" s="791">
        <f t="shared" si="20"/>
        <v>0</v>
      </c>
      <c r="K144" s="791">
        <f t="shared" si="20"/>
        <v>0</v>
      </c>
      <c r="L144" s="791">
        <f t="shared" si="20"/>
        <v>0</v>
      </c>
      <c r="M144" s="791">
        <f t="shared" si="20"/>
        <v>0</v>
      </c>
    </row>
    <row r="145" spans="2:13" ht="28.5" customHeight="1">
      <c r="B145" s="1055" t="s">
        <v>459</v>
      </c>
      <c r="C145" s="1055"/>
      <c r="D145" s="1055"/>
      <c r="E145" s="1055"/>
      <c r="F145" s="851"/>
      <c r="G145" s="791">
        <f aca="true" t="shared" si="21" ref="G145:M145">+G43+G94</f>
        <v>0</v>
      </c>
      <c r="H145" s="791">
        <f t="shared" si="21"/>
        <v>0</v>
      </c>
      <c r="I145" s="791">
        <f t="shared" si="21"/>
        <v>0</v>
      </c>
      <c r="J145" s="791">
        <f t="shared" si="21"/>
        <v>0</v>
      </c>
      <c r="K145" s="791">
        <f t="shared" si="21"/>
        <v>0</v>
      </c>
      <c r="L145" s="791">
        <f t="shared" si="21"/>
        <v>0</v>
      </c>
      <c r="M145" s="791">
        <f t="shared" si="21"/>
        <v>0</v>
      </c>
    </row>
    <row r="146" spans="2:13" ht="30" customHeight="1">
      <c r="B146" s="1055" t="s">
        <v>460</v>
      </c>
      <c r="C146" s="1055"/>
      <c r="D146" s="1055"/>
      <c r="E146" s="1055"/>
      <c r="F146" s="851"/>
      <c r="G146" s="791">
        <f aca="true" t="shared" si="22" ref="G146:M146">+G44+G95</f>
        <v>0</v>
      </c>
      <c r="H146" s="791">
        <f t="shared" si="22"/>
        <v>0</v>
      </c>
      <c r="I146" s="791">
        <f t="shared" si="22"/>
        <v>0</v>
      </c>
      <c r="J146" s="791">
        <f t="shared" si="22"/>
        <v>0</v>
      </c>
      <c r="K146" s="791">
        <f t="shared" si="22"/>
        <v>0</v>
      </c>
      <c r="L146" s="791">
        <f t="shared" si="22"/>
        <v>0</v>
      </c>
      <c r="M146" s="791">
        <f t="shared" si="22"/>
        <v>0</v>
      </c>
    </row>
    <row r="147" spans="2:13" ht="17.25" customHeight="1">
      <c r="B147" s="1055" t="s">
        <v>461</v>
      </c>
      <c r="C147" s="1055"/>
      <c r="D147" s="1055"/>
      <c r="E147" s="1055"/>
      <c r="F147" s="851"/>
      <c r="G147" s="791">
        <f aca="true" t="shared" si="23" ref="G147:M147">+G45+G96</f>
        <v>0</v>
      </c>
      <c r="H147" s="791">
        <f t="shared" si="23"/>
        <v>0</v>
      </c>
      <c r="I147" s="791">
        <f t="shared" si="23"/>
        <v>0</v>
      </c>
      <c r="J147" s="791">
        <f t="shared" si="23"/>
        <v>0</v>
      </c>
      <c r="K147" s="791">
        <f t="shared" si="23"/>
        <v>0</v>
      </c>
      <c r="L147" s="791">
        <f t="shared" si="23"/>
        <v>0</v>
      </c>
      <c r="M147" s="791">
        <f t="shared" si="23"/>
        <v>0</v>
      </c>
    </row>
    <row r="148" spans="2:13" ht="22.5" customHeight="1">
      <c r="B148" s="1055" t="s">
        <v>462</v>
      </c>
      <c r="C148" s="1055"/>
      <c r="D148" s="1055"/>
      <c r="E148" s="1055"/>
      <c r="F148" s="851"/>
      <c r="G148" s="791">
        <f aca="true" t="shared" si="24" ref="G148:M148">+G46+G97</f>
        <v>0</v>
      </c>
      <c r="H148" s="791">
        <f t="shared" si="24"/>
        <v>0</v>
      </c>
      <c r="I148" s="791">
        <f t="shared" si="24"/>
        <v>0</v>
      </c>
      <c r="J148" s="791">
        <f t="shared" si="24"/>
        <v>0</v>
      </c>
      <c r="K148" s="791">
        <f t="shared" si="24"/>
        <v>0</v>
      </c>
      <c r="L148" s="791">
        <f t="shared" si="24"/>
        <v>0</v>
      </c>
      <c r="M148" s="791">
        <f t="shared" si="24"/>
        <v>0</v>
      </c>
    </row>
    <row r="149" spans="2:13" ht="28.5" customHeight="1">
      <c r="B149" s="1055" t="s">
        <v>211</v>
      </c>
      <c r="C149" s="1055"/>
      <c r="D149" s="1055"/>
      <c r="E149" s="1055"/>
      <c r="F149" s="851"/>
      <c r="G149" s="791">
        <f aca="true" t="shared" si="25" ref="G149:M149">+G47+G98</f>
        <v>0</v>
      </c>
      <c r="H149" s="791">
        <f t="shared" si="25"/>
        <v>0</v>
      </c>
      <c r="I149" s="791">
        <f t="shared" si="25"/>
        <v>0</v>
      </c>
      <c r="J149" s="791">
        <f t="shared" si="25"/>
        <v>0</v>
      </c>
      <c r="K149" s="791">
        <f t="shared" si="25"/>
        <v>0</v>
      </c>
      <c r="L149" s="791">
        <f t="shared" si="25"/>
        <v>0</v>
      </c>
      <c r="M149" s="791">
        <f t="shared" si="25"/>
        <v>0</v>
      </c>
    </row>
    <row r="150" spans="2:13" ht="17.25" customHeight="1">
      <c r="B150" s="1056" t="s">
        <v>204</v>
      </c>
      <c r="C150" s="1057"/>
      <c r="D150" s="1057"/>
      <c r="E150" s="1058"/>
      <c r="F150" s="851"/>
      <c r="G150" s="791">
        <f aca="true" t="shared" si="26" ref="G150:M150">+G48+G99</f>
        <v>0</v>
      </c>
      <c r="H150" s="791">
        <f t="shared" si="26"/>
        <v>0</v>
      </c>
      <c r="I150" s="791">
        <f t="shared" si="26"/>
        <v>0</v>
      </c>
      <c r="J150" s="791">
        <f t="shared" si="26"/>
        <v>0</v>
      </c>
      <c r="K150" s="791">
        <f t="shared" si="26"/>
        <v>0</v>
      </c>
      <c r="L150" s="791">
        <f t="shared" si="26"/>
        <v>0</v>
      </c>
      <c r="M150" s="791">
        <f t="shared" si="26"/>
        <v>0</v>
      </c>
    </row>
    <row r="151" spans="2:13" ht="12.75">
      <c r="B151" s="862"/>
      <c r="C151" s="862"/>
      <c r="D151" s="862"/>
      <c r="E151" s="862"/>
      <c r="F151" s="862"/>
      <c r="G151" s="862"/>
      <c r="H151" s="862"/>
      <c r="I151" s="862"/>
      <c r="J151" s="862"/>
      <c r="K151" s="862"/>
      <c r="L151" s="862"/>
      <c r="M151" s="862"/>
    </row>
    <row r="152" spans="2:13" ht="12.75">
      <c r="B152" s="1059" t="s">
        <v>42</v>
      </c>
      <c r="C152" s="1060"/>
      <c r="D152" s="1060"/>
      <c r="E152" s="1061"/>
      <c r="F152" s="863"/>
      <c r="G152" s="864">
        <f aca="true" t="shared" si="27" ref="G152:M152">SUM(G141:G150)</f>
        <v>0</v>
      </c>
      <c r="H152" s="864">
        <f t="shared" si="27"/>
        <v>0</v>
      </c>
      <c r="I152" s="864">
        <f t="shared" si="27"/>
        <v>0</v>
      </c>
      <c r="J152" s="864">
        <f t="shared" si="27"/>
        <v>0</v>
      </c>
      <c r="K152" s="864">
        <f t="shared" si="27"/>
        <v>0</v>
      </c>
      <c r="L152" s="864">
        <f t="shared" si="27"/>
        <v>0</v>
      </c>
      <c r="M152" s="864">
        <f t="shared" si="27"/>
        <v>0</v>
      </c>
    </row>
    <row r="153" spans="2:13" ht="12.75">
      <c r="B153" s="468"/>
      <c r="C153" s="468"/>
      <c r="D153" s="468"/>
      <c r="E153" s="468"/>
      <c r="F153" s="469"/>
      <c r="G153" s="470"/>
      <c r="H153" s="470"/>
      <c r="I153" s="470"/>
      <c r="J153" s="470"/>
      <c r="K153" s="470"/>
      <c r="L153" s="470"/>
      <c r="M153" s="470"/>
    </row>
    <row r="154" spans="2:13" ht="12.75">
      <c r="B154" s="468"/>
      <c r="C154" s="468"/>
      <c r="D154" s="468"/>
      <c r="E154" s="468"/>
      <c r="F154" s="469"/>
      <c r="G154" s="470"/>
      <c r="H154" s="470"/>
      <c r="I154" s="470"/>
      <c r="J154" s="470"/>
      <c r="K154" s="470"/>
      <c r="L154" s="470"/>
      <c r="M154" s="470"/>
    </row>
    <row r="155" spans="2:13" ht="12.75">
      <c r="B155" s="468"/>
      <c r="C155" s="468"/>
      <c r="D155" s="468"/>
      <c r="E155" s="468"/>
      <c r="F155" s="469"/>
      <c r="G155" s="552" t="s">
        <v>75</v>
      </c>
      <c r="H155" s="470"/>
      <c r="I155" s="470"/>
      <c r="J155" s="470"/>
      <c r="K155" s="470"/>
      <c r="L155" s="470"/>
      <c r="M155" s="470"/>
    </row>
    <row r="156" ht="12.75">
      <c r="G156" s="552" t="s">
        <v>76</v>
      </c>
    </row>
    <row r="157" spans="2:7" ht="57.75" customHeight="1">
      <c r="B157" s="1002" t="s">
        <v>206</v>
      </c>
      <c r="C157" s="1062"/>
      <c r="D157" s="1062"/>
      <c r="E157" s="1003"/>
      <c r="F157" s="191"/>
      <c r="G157" s="460" t="s">
        <v>464</v>
      </c>
    </row>
    <row r="158" spans="2:7" ht="12.75">
      <c r="B158" s="461"/>
      <c r="C158" s="461"/>
      <c r="D158" s="461"/>
      <c r="E158" s="461"/>
      <c r="F158" s="462"/>
      <c r="G158" s="463"/>
    </row>
    <row r="159" spans="2:7" ht="28.5" customHeight="1">
      <c r="B159" s="1048" t="s">
        <v>208</v>
      </c>
      <c r="C159" s="1048"/>
      <c r="D159" s="1048"/>
      <c r="E159" s="1048"/>
      <c r="F159" s="191"/>
      <c r="G159" s="471">
        <v>0</v>
      </c>
    </row>
    <row r="160" spans="2:7" ht="18.75" customHeight="1">
      <c r="B160" s="1048" t="s">
        <v>209</v>
      </c>
      <c r="C160" s="1048"/>
      <c r="D160" s="1048"/>
      <c r="E160" s="1048"/>
      <c r="F160" s="191"/>
      <c r="G160" s="471">
        <v>0</v>
      </c>
    </row>
    <row r="161" spans="2:7" ht="19.5" customHeight="1">
      <c r="B161" s="1048" t="s">
        <v>221</v>
      </c>
      <c r="C161" s="1048"/>
      <c r="D161" s="1048"/>
      <c r="E161" s="1048"/>
      <c r="F161" s="191"/>
      <c r="G161" s="471">
        <v>0</v>
      </c>
    </row>
    <row r="162" spans="2:7" ht="17.25" customHeight="1">
      <c r="B162" s="1048" t="s">
        <v>210</v>
      </c>
      <c r="C162" s="1048"/>
      <c r="D162" s="1048"/>
      <c r="E162" s="1048"/>
      <c r="F162" s="191"/>
      <c r="G162" s="471">
        <v>0</v>
      </c>
    </row>
    <row r="163" spans="2:7" ht="29.25" customHeight="1">
      <c r="B163" s="1048" t="s">
        <v>364</v>
      </c>
      <c r="C163" s="1048"/>
      <c r="D163" s="1048"/>
      <c r="E163" s="1048"/>
      <c r="F163" s="191"/>
      <c r="G163" s="471">
        <v>0</v>
      </c>
    </row>
    <row r="164" spans="2:7" ht="29.25" customHeight="1">
      <c r="B164" s="1048" t="s">
        <v>212</v>
      </c>
      <c r="C164" s="1048"/>
      <c r="D164" s="1048"/>
      <c r="E164" s="1048"/>
      <c r="F164" s="191"/>
      <c r="G164" s="471">
        <v>0</v>
      </c>
    </row>
    <row r="165" spans="2:7" ht="19.5" customHeight="1">
      <c r="B165" s="1048" t="s">
        <v>213</v>
      </c>
      <c r="C165" s="1048"/>
      <c r="D165" s="1048"/>
      <c r="E165" s="1048"/>
      <c r="F165" s="191"/>
      <c r="G165" s="471">
        <v>0</v>
      </c>
    </row>
    <row r="166" spans="2:7" ht="29.25" customHeight="1">
      <c r="B166" s="1048" t="s">
        <v>214</v>
      </c>
      <c r="C166" s="1048"/>
      <c r="D166" s="1048"/>
      <c r="E166" s="1048"/>
      <c r="F166" s="191"/>
      <c r="G166" s="471">
        <v>0</v>
      </c>
    </row>
    <row r="167" spans="2:7" ht="27" customHeight="1">
      <c r="B167" s="1048" t="s">
        <v>211</v>
      </c>
      <c r="C167" s="1048"/>
      <c r="D167" s="1048"/>
      <c r="E167" s="1048"/>
      <c r="F167" s="191"/>
      <c r="G167" s="471">
        <v>0</v>
      </c>
    </row>
    <row r="168" spans="2:7" ht="22.5" customHeight="1">
      <c r="B168" s="1049" t="s">
        <v>204</v>
      </c>
      <c r="C168" s="1050"/>
      <c r="D168" s="1050"/>
      <c r="E168" s="1051"/>
      <c r="F168" s="191"/>
      <c r="G168" s="471">
        <v>0</v>
      </c>
    </row>
    <row r="170" spans="2:7" ht="12.75">
      <c r="B170" s="1052" t="s">
        <v>42</v>
      </c>
      <c r="C170" s="1053"/>
      <c r="D170" s="1053"/>
      <c r="E170" s="1054"/>
      <c r="F170" s="466"/>
      <c r="G170" s="467">
        <f>SUM(G159:G168)</f>
        <v>0</v>
      </c>
    </row>
    <row r="176" spans="2:13" s="67" customFormat="1" ht="69.75" customHeight="1">
      <c r="B176" s="1075"/>
      <c r="C176" s="1076"/>
      <c r="D176" s="1076"/>
      <c r="E176" s="1077"/>
      <c r="F176" s="851"/>
      <c r="G176" s="852" t="s">
        <v>419</v>
      </c>
      <c r="H176" s="852" t="s">
        <v>420</v>
      </c>
      <c r="I176" s="852" t="s">
        <v>421</v>
      </c>
      <c r="J176" s="852" t="s">
        <v>422</v>
      </c>
      <c r="K176" s="852" t="s">
        <v>423</v>
      </c>
      <c r="L176" s="852" t="s">
        <v>424</v>
      </c>
      <c r="M176" s="852" t="s">
        <v>425</v>
      </c>
    </row>
    <row r="177" spans="2:13" s="154" customFormat="1" ht="12" customHeight="1">
      <c r="B177" s="853"/>
      <c r="C177" s="853"/>
      <c r="D177" s="853"/>
      <c r="E177" s="853"/>
      <c r="F177" s="854"/>
      <c r="G177" s="855"/>
      <c r="H177" s="856"/>
      <c r="I177" s="856"/>
      <c r="J177" s="857"/>
      <c r="K177" s="857"/>
      <c r="L177" s="857"/>
      <c r="M177" s="857"/>
    </row>
    <row r="178" spans="2:13" ht="28.5" customHeight="1">
      <c r="B178" s="1055" t="s">
        <v>474</v>
      </c>
      <c r="C178" s="1055"/>
      <c r="D178" s="1055"/>
      <c r="E178" s="1055"/>
      <c r="F178" s="851"/>
      <c r="G178" s="858">
        <v>0</v>
      </c>
      <c r="H178" s="858">
        <v>0</v>
      </c>
      <c r="I178" s="858">
        <v>0</v>
      </c>
      <c r="J178" s="858">
        <v>0</v>
      </c>
      <c r="K178" s="858">
        <v>0</v>
      </c>
      <c r="L178" s="858">
        <v>0</v>
      </c>
      <c r="M178" s="859">
        <v>0</v>
      </c>
    </row>
    <row r="179" spans="2:13" ht="12.75">
      <c r="B179" s="862"/>
      <c r="C179" s="862"/>
      <c r="D179" s="862"/>
      <c r="E179" s="862"/>
      <c r="F179" s="862"/>
      <c r="G179" s="862"/>
      <c r="H179" s="862"/>
      <c r="I179" s="862"/>
      <c r="J179" s="862"/>
      <c r="K179" s="862"/>
      <c r="L179" s="862"/>
      <c r="M179" s="862"/>
    </row>
    <row r="180" spans="2:13" ht="12.75">
      <c r="B180" s="1059" t="s">
        <v>42</v>
      </c>
      <c r="C180" s="1060"/>
      <c r="D180" s="1060"/>
      <c r="E180" s="1061"/>
      <c r="F180" s="863"/>
      <c r="G180" s="864">
        <f aca="true" t="shared" si="28" ref="G180:M180">SUM(G178:G178)</f>
        <v>0</v>
      </c>
      <c r="H180" s="864">
        <f t="shared" si="28"/>
        <v>0</v>
      </c>
      <c r="I180" s="864">
        <f t="shared" si="28"/>
        <v>0</v>
      </c>
      <c r="J180" s="864">
        <f t="shared" si="28"/>
        <v>0</v>
      </c>
      <c r="K180" s="864">
        <f t="shared" si="28"/>
        <v>0</v>
      </c>
      <c r="L180" s="864">
        <f t="shared" si="28"/>
        <v>0</v>
      </c>
      <c r="M180" s="864">
        <f t="shared" si="28"/>
        <v>0</v>
      </c>
    </row>
  </sheetData>
  <sheetProtection/>
  <mergeCells count="102">
    <mergeCell ref="B180:E180"/>
    <mergeCell ref="B176:E176"/>
    <mergeCell ref="B178:E178"/>
    <mergeCell ref="B150:E150"/>
    <mergeCell ref="B152:E152"/>
    <mergeCell ref="B144:E144"/>
    <mergeCell ref="B145:E145"/>
    <mergeCell ref="B146:E146"/>
    <mergeCell ref="B147:E147"/>
    <mergeCell ref="B148:E148"/>
    <mergeCell ref="B149:E149"/>
    <mergeCell ref="B133:E133"/>
    <mergeCell ref="B135:E135"/>
    <mergeCell ref="B139:E139"/>
    <mergeCell ref="B141:E141"/>
    <mergeCell ref="B142:E142"/>
    <mergeCell ref="B143:E143"/>
    <mergeCell ref="B127:E127"/>
    <mergeCell ref="B128:E128"/>
    <mergeCell ref="B129:E129"/>
    <mergeCell ref="B130:E130"/>
    <mergeCell ref="B131:E131"/>
    <mergeCell ref="B132:E132"/>
    <mergeCell ref="B95:E95"/>
    <mergeCell ref="B96:E96"/>
    <mergeCell ref="B97:E97"/>
    <mergeCell ref="B98:E98"/>
    <mergeCell ref="B99:E99"/>
    <mergeCell ref="B101:E101"/>
    <mergeCell ref="B88:E88"/>
    <mergeCell ref="B90:E90"/>
    <mergeCell ref="B91:E91"/>
    <mergeCell ref="B92:E92"/>
    <mergeCell ref="B93:E93"/>
    <mergeCell ref="B94:E94"/>
    <mergeCell ref="B78:E78"/>
    <mergeCell ref="B79:E79"/>
    <mergeCell ref="B80:E80"/>
    <mergeCell ref="B81:E81"/>
    <mergeCell ref="B82:E82"/>
    <mergeCell ref="B84:E84"/>
    <mergeCell ref="B71:E71"/>
    <mergeCell ref="B73:E73"/>
    <mergeCell ref="B74:E74"/>
    <mergeCell ref="B75:E75"/>
    <mergeCell ref="B76:E76"/>
    <mergeCell ref="B77:E77"/>
    <mergeCell ref="B4:E4"/>
    <mergeCell ref="B7:E7"/>
    <mergeCell ref="B37:E37"/>
    <mergeCell ref="B39:E39"/>
    <mergeCell ref="B40:E40"/>
    <mergeCell ref="B107:E107"/>
    <mergeCell ref="B48:E48"/>
    <mergeCell ref="B50:E50"/>
    <mergeCell ref="B105:E105"/>
    <mergeCell ref="B65:E65"/>
    <mergeCell ref="B108:E108"/>
    <mergeCell ref="B41:E41"/>
    <mergeCell ref="B42:E42"/>
    <mergeCell ref="B43:E43"/>
    <mergeCell ref="B44:E44"/>
    <mergeCell ref="B45:E45"/>
    <mergeCell ref="B46:E46"/>
    <mergeCell ref="B63:E63"/>
    <mergeCell ref="B64:E64"/>
    <mergeCell ref="B47:E47"/>
    <mergeCell ref="B54:E54"/>
    <mergeCell ref="B56:E56"/>
    <mergeCell ref="B57:E57"/>
    <mergeCell ref="B58:E58"/>
    <mergeCell ref="B67:E67"/>
    <mergeCell ref="B59:E59"/>
    <mergeCell ref="B60:E60"/>
    <mergeCell ref="B61:E61"/>
    <mergeCell ref="B62:E62"/>
    <mergeCell ref="B109:E109"/>
    <mergeCell ref="B110:E110"/>
    <mergeCell ref="B111:E111"/>
    <mergeCell ref="B112:E112"/>
    <mergeCell ref="B113:E113"/>
    <mergeCell ref="B114:E114"/>
    <mergeCell ref="B115:E115"/>
    <mergeCell ref="B116:E116"/>
    <mergeCell ref="B118:E118"/>
    <mergeCell ref="B157:E157"/>
    <mergeCell ref="B159:E159"/>
    <mergeCell ref="B160:E160"/>
    <mergeCell ref="B122:E122"/>
    <mergeCell ref="B124:E124"/>
    <mergeCell ref="B125:E125"/>
    <mergeCell ref="B126:E126"/>
    <mergeCell ref="B167:E167"/>
    <mergeCell ref="B168:E168"/>
    <mergeCell ref="B170:E170"/>
    <mergeCell ref="A1:J1"/>
    <mergeCell ref="B161:E161"/>
    <mergeCell ref="B162:E162"/>
    <mergeCell ref="B163:E163"/>
    <mergeCell ref="B164:E164"/>
    <mergeCell ref="B165:E165"/>
    <mergeCell ref="B166:E166"/>
  </mergeCells>
  <conditionalFormatting sqref="B35:M84 B105:M135 B155:M180">
    <cfRule type="expression" priority="4" dxfId="0" stopIfTrue="1">
      <formula>$L$1="ex-post"</formula>
    </cfRule>
  </conditionalFormatting>
  <conditionalFormatting sqref="B35:M84 B105:M135 B155:M181">
    <cfRule type="expression" priority="3" dxfId="0" stopIfTrue="1">
      <formula>$L$2="ex-post"</formula>
    </cfRule>
  </conditionalFormatting>
  <conditionalFormatting sqref="B88:M101 B139:M152">
    <cfRule type="expression" priority="1" dxfId="0" stopIfTrue="1">
      <formula>$L$2="ex-ante"</formula>
    </cfRule>
    <cfRule type="expression" priority="2" dxfId="0" stopIfTrue="1">
      <formula>$L$1="ex-ante"</formula>
    </cfRule>
  </conditionalFormatting>
  <printOptions/>
  <pageMargins left="0.7086614173228347" right="0.7086614173228347" top="0.7480314960629921" bottom="0.7480314960629921" header="0.31496062992125984" footer="0.31496062992125984"/>
  <pageSetup fitToHeight="2" fitToWidth="2" horizontalDpi="600" verticalDpi="600" orientation="landscape" paperSize="8" scale="41" r:id="rId1"/>
  <rowBreaks count="1" manualBreakCount="1">
    <brk id="104" max="12" man="1"/>
  </rowBreaks>
</worksheet>
</file>

<file path=xl/worksheets/sheet14.xml><?xml version="1.0" encoding="utf-8"?>
<worksheet xmlns="http://schemas.openxmlformats.org/spreadsheetml/2006/main" xmlns:r="http://schemas.openxmlformats.org/officeDocument/2006/relationships">
  <sheetPr>
    <pageSetUpPr fitToPage="1"/>
  </sheetPr>
  <dimension ref="A1:L23"/>
  <sheetViews>
    <sheetView zoomScale="85" zoomScaleNormal="85" zoomScalePageLayoutView="0" workbookViewId="0" topLeftCell="A1">
      <selection activeCell="L34" sqref="L34"/>
    </sheetView>
  </sheetViews>
  <sheetFormatPr defaultColWidth="9.140625" defaultRowHeight="12.75"/>
  <cols>
    <col min="1" max="1" width="8.00390625" style="34" customWidth="1"/>
    <col min="2" max="2" width="48.421875" style="34" customWidth="1"/>
    <col min="3" max="3" width="9.140625" style="34" customWidth="1"/>
    <col min="4" max="5" width="24.00390625" style="34" bestFit="1" customWidth="1"/>
    <col min="6" max="16384" width="9.140625" style="34" customWidth="1"/>
  </cols>
  <sheetData>
    <row r="1" spans="1:12" ht="33" customHeight="1" thickBot="1">
      <c r="A1" s="1080" t="s">
        <v>250</v>
      </c>
      <c r="B1" s="1081"/>
      <c r="C1" s="1081"/>
      <c r="D1" s="1081"/>
      <c r="E1" s="1082"/>
      <c r="G1" s="568">
        <v>0</v>
      </c>
      <c r="H1" s="474"/>
      <c r="I1" s="474"/>
      <c r="J1" s="474"/>
      <c r="K1" s="474"/>
      <c r="L1" s="474"/>
    </row>
    <row r="2" spans="7:12" ht="12.75">
      <c r="G2" s="474"/>
      <c r="H2" s="474"/>
      <c r="I2" s="474"/>
      <c r="J2" s="474"/>
      <c r="K2" s="474"/>
      <c r="L2" s="474"/>
    </row>
    <row r="3" spans="2:12" ht="12.75">
      <c r="B3" s="1078"/>
      <c r="D3" s="473" t="s">
        <v>2</v>
      </c>
      <c r="E3" s="473" t="s">
        <v>2</v>
      </c>
      <c r="G3" s="474" t="str">
        <f>+TITELBLAD!B18</f>
        <v>Rapportering over boekjaren:</v>
      </c>
      <c r="H3" s="474"/>
      <c r="I3" s="474"/>
      <c r="J3" s="474">
        <f>+TITELBLAD!E18</f>
        <v>2015</v>
      </c>
      <c r="K3" s="474" t="str">
        <f>+TITELBLAD!F18</f>
        <v>ex-ante</v>
      </c>
      <c r="L3" s="474"/>
    </row>
    <row r="4" spans="2:12" ht="12.75">
      <c r="B4" s="1079"/>
      <c r="D4" s="148">
        <f>TITELBLAD!E18</f>
        <v>2015</v>
      </c>
      <c r="E4" s="148">
        <f>TITELBLAD!E19</f>
        <v>2016</v>
      </c>
      <c r="G4" s="474"/>
      <c r="H4" s="474"/>
      <c r="I4" s="474"/>
      <c r="J4" s="474">
        <f>+TITELBLAD!E19</f>
        <v>2016</v>
      </c>
      <c r="K4" s="474" t="str">
        <f>+TITELBLAD!F19</f>
        <v>ex-ante</v>
      </c>
      <c r="L4" s="474" t="s">
        <v>21</v>
      </c>
    </row>
    <row r="5" spans="2:12" ht="12.75">
      <c r="B5" s="1079"/>
      <c r="D5" s="147">
        <f>TITELBLAD!$C$7</f>
        <v>0</v>
      </c>
      <c r="E5" s="147">
        <f>TITELBLAD!$C$7</f>
        <v>0</v>
      </c>
      <c r="G5" s="474"/>
      <c r="H5" s="474"/>
      <c r="I5" s="474"/>
      <c r="J5" s="474"/>
      <c r="K5" s="474"/>
      <c r="L5" s="474" t="s">
        <v>22</v>
      </c>
    </row>
    <row r="6" spans="2:12" ht="12.75">
      <c r="B6" s="1079"/>
      <c r="D6" s="148" t="str">
        <f>TITELBLAD!C12</f>
        <v>elektriciteit</v>
      </c>
      <c r="E6" s="148" t="str">
        <f>+D6</f>
        <v>elektriciteit</v>
      </c>
      <c r="G6" s="474"/>
      <c r="H6" s="474"/>
      <c r="I6" s="474"/>
      <c r="J6" s="474"/>
      <c r="K6" s="474"/>
      <c r="L6" s="474"/>
    </row>
    <row r="7" spans="2:12" ht="12.75">
      <c r="B7" s="1079"/>
      <c r="D7" s="149"/>
      <c r="E7" s="149"/>
      <c r="G7" s="474"/>
      <c r="H7" s="474"/>
      <c r="I7" s="474"/>
      <c r="J7" s="474"/>
      <c r="K7" s="474"/>
      <c r="L7" s="474"/>
    </row>
    <row r="8" spans="2:12" ht="12.75">
      <c r="B8" s="475" t="s">
        <v>0</v>
      </c>
      <c r="G8" s="474"/>
      <c r="H8" s="474"/>
      <c r="I8" s="474"/>
      <c r="J8" s="474"/>
      <c r="K8" s="474"/>
      <c r="L8" s="474"/>
    </row>
    <row r="9" spans="2:12" ht="27.75" customHeight="1">
      <c r="B9" s="476" t="s">
        <v>18</v>
      </c>
      <c r="C9" s="477"/>
      <c r="D9" s="478">
        <f>(D10+D11)/2</f>
        <v>0</v>
      </c>
      <c r="E9" s="478">
        <f>(E10+E11)/2</f>
        <v>0</v>
      </c>
      <c r="G9" s="474"/>
      <c r="H9" s="474"/>
      <c r="I9" s="474"/>
      <c r="J9" s="474"/>
      <c r="K9" s="474"/>
      <c r="L9" s="474"/>
    </row>
    <row r="10" spans="2:12" ht="28.5" customHeight="1">
      <c r="B10" s="479" t="s">
        <v>19</v>
      </c>
      <c r="C10" s="465"/>
      <c r="D10" s="2">
        <v>0</v>
      </c>
      <c r="E10" s="2">
        <v>0</v>
      </c>
      <c r="L10" s="474"/>
    </row>
    <row r="11" spans="2:5" ht="27" customHeight="1">
      <c r="B11" s="479" t="s">
        <v>20</v>
      </c>
      <c r="C11" s="465"/>
      <c r="D11" s="2">
        <v>0</v>
      </c>
      <c r="E11" s="2">
        <v>0</v>
      </c>
    </row>
    <row r="12" spans="4:5" s="35" customFormat="1" ht="12.75">
      <c r="D12" s="480"/>
      <c r="E12" s="480"/>
    </row>
    <row r="13" spans="2:5" ht="30.75" customHeight="1">
      <c r="B13" s="578" t="s">
        <v>393</v>
      </c>
      <c r="C13" s="481"/>
      <c r="D13" s="482"/>
      <c r="E13" s="482"/>
    </row>
    <row r="14" spans="2:5" ht="25.5">
      <c r="B14" s="483" t="s">
        <v>18</v>
      </c>
      <c r="C14" s="477"/>
      <c r="D14" s="189">
        <f>(D15+D16)/2</f>
        <v>0</v>
      </c>
      <c r="E14" s="189">
        <f>(E15+E16)/2</f>
        <v>0</v>
      </c>
    </row>
    <row r="15" spans="2:5" ht="28.5" customHeight="1">
      <c r="B15" s="479" t="s">
        <v>19</v>
      </c>
      <c r="C15" s="465"/>
      <c r="D15" s="600">
        <v>0</v>
      </c>
      <c r="E15" s="600">
        <v>0</v>
      </c>
    </row>
    <row r="16" spans="2:5" ht="25.5">
      <c r="B16" s="479" t="s">
        <v>20</v>
      </c>
      <c r="C16" s="465"/>
      <c r="D16" s="600">
        <v>0</v>
      </c>
      <c r="E16" s="600">
        <v>0</v>
      </c>
    </row>
    <row r="17" spans="2:5" ht="63.75">
      <c r="B17" s="484" t="s">
        <v>108</v>
      </c>
      <c r="C17" s="465"/>
      <c r="D17" s="600">
        <v>0</v>
      </c>
      <c r="E17" s="600">
        <v>0</v>
      </c>
    </row>
    <row r="18" spans="2:5" s="35" customFormat="1" ht="12.75">
      <c r="B18" s="485"/>
      <c r="D18" s="486"/>
      <c r="E18" s="486"/>
    </row>
    <row r="19" spans="2:5" ht="26.25" customHeight="1">
      <c r="B19" s="487" t="s">
        <v>80</v>
      </c>
      <c r="C19" s="465"/>
      <c r="D19" s="603"/>
      <c r="E19" s="603"/>
    </row>
    <row r="20" spans="2:9" ht="25.5">
      <c r="B20" s="487" t="s">
        <v>109</v>
      </c>
      <c r="C20" s="465"/>
      <c r="D20" s="604" t="e">
        <f>IF(D19="Neen","0,00",D17/D14)</f>
        <v>#DIV/0!</v>
      </c>
      <c r="E20" s="604" t="e">
        <f>IF(E19="Neen","0,00",E17/E14)</f>
        <v>#DIV/0!</v>
      </c>
      <c r="H20" s="474"/>
      <c r="I20" s="474" t="s">
        <v>21</v>
      </c>
    </row>
    <row r="21" spans="2:5" ht="12.75">
      <c r="B21" s="488" t="s">
        <v>81</v>
      </c>
      <c r="C21" s="465"/>
      <c r="D21" s="605">
        <v>0</v>
      </c>
      <c r="E21" s="605">
        <v>0</v>
      </c>
    </row>
    <row r="22" spans="2:5" ht="15" customHeight="1">
      <c r="B22" s="489" t="s">
        <v>82</v>
      </c>
      <c r="C22" s="465"/>
      <c r="D22" s="606">
        <f>IF(D19="Neen","0,00",D21*D14)</f>
        <v>0</v>
      </c>
      <c r="E22" s="606">
        <f>IF(E19="Neen","0,00",E21*E14)</f>
        <v>0</v>
      </c>
    </row>
    <row r="23" spans="2:5" ht="25.5">
      <c r="B23" s="490" t="s">
        <v>411</v>
      </c>
      <c r="C23" s="465"/>
      <c r="D23" s="606">
        <f>IF(D19="Neen","0,00",MAX(G1,D22-D17))</f>
        <v>0</v>
      </c>
      <c r="E23" s="606">
        <f>IF(E19="Neen","0,00",MAX(G1,E22-E17))</f>
        <v>0</v>
      </c>
    </row>
  </sheetData>
  <sheetProtection/>
  <mergeCells count="2">
    <mergeCell ref="B3:B7"/>
    <mergeCell ref="A1:E1"/>
  </mergeCells>
  <conditionalFormatting sqref="D9:E11 D14:E17 D19:E23">
    <cfRule type="expression" priority="3" dxfId="0" stopIfTrue="1">
      <formula>$D$6="gas"</formula>
    </cfRule>
  </conditionalFormatting>
  <conditionalFormatting sqref="D14:D17 D19:D23">
    <cfRule type="expression" priority="2" dxfId="0" stopIfTrue="1">
      <formula>$K$3="ex-ante"</formula>
    </cfRule>
  </conditionalFormatting>
  <conditionalFormatting sqref="E14:E17 E19:E23">
    <cfRule type="expression" priority="1" dxfId="0" stopIfTrue="1">
      <formula>$K$4="ex-ante"</formula>
    </cfRule>
  </conditionalFormatting>
  <dataValidations count="1">
    <dataValidation type="list" allowBlank="1" showInputMessage="1" showErrorMessage="1" sqref="D19:E19">
      <formula1>$L$4:$L$5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15.xml><?xml version="1.0" encoding="utf-8"?>
<worksheet xmlns="http://schemas.openxmlformats.org/spreadsheetml/2006/main" xmlns:r="http://schemas.openxmlformats.org/officeDocument/2006/relationships">
  <sheetPr>
    <pageSetUpPr fitToPage="1"/>
  </sheetPr>
  <dimension ref="A1:O48"/>
  <sheetViews>
    <sheetView showGridLines="0" zoomScale="90" zoomScaleNormal="90" zoomScalePageLayoutView="0" workbookViewId="0" topLeftCell="A1">
      <selection activeCell="C21" sqref="A21:C24"/>
    </sheetView>
  </sheetViews>
  <sheetFormatPr defaultColWidth="8.8515625" defaultRowHeight="12.75"/>
  <cols>
    <col min="1" max="1" width="23.421875" style="494" customWidth="1"/>
    <col min="2" max="2" width="58.421875" style="494" customWidth="1"/>
    <col min="3" max="15" width="15.7109375" style="494" customWidth="1"/>
    <col min="16" max="16384" width="8.8515625" style="494" customWidth="1"/>
  </cols>
  <sheetData>
    <row r="1" spans="1:15" s="491" customFormat="1" ht="18.75" thickBot="1">
      <c r="A1" s="1105" t="s">
        <v>194</v>
      </c>
      <c r="B1" s="1106"/>
      <c r="C1" s="1106"/>
      <c r="D1" s="1106"/>
      <c r="E1" s="1106"/>
      <c r="F1" s="1106"/>
      <c r="G1" s="1106"/>
      <c r="H1" s="1106"/>
      <c r="I1" s="1106"/>
      <c r="J1" s="1107"/>
      <c r="K1" s="767"/>
      <c r="L1" s="767"/>
      <c r="M1" s="767"/>
      <c r="N1" s="767"/>
      <c r="O1" s="767"/>
    </row>
    <row r="2" spans="1:15" s="367" customFormat="1" ht="11.25">
      <c r="A2" s="492"/>
      <c r="B2" s="492"/>
      <c r="C2" s="492"/>
      <c r="K2" s="765" t="str">
        <f>+TITELBLAD!B18</f>
        <v>Rapportering over boekjaren:</v>
      </c>
      <c r="L2" s="765"/>
      <c r="M2" s="765">
        <f>+TITELBLAD!E18</f>
        <v>2015</v>
      </c>
      <c r="N2" s="765" t="str">
        <f>+TITELBLAD!F18</f>
        <v>ex-ante</v>
      </c>
      <c r="O2" s="765"/>
    </row>
    <row r="3" spans="1:15" ht="12.75">
      <c r="A3" s="493" t="s">
        <v>63</v>
      </c>
      <c r="K3" s="766"/>
      <c r="L3" s="766"/>
      <c r="M3" s="765">
        <f>+TITELBLAD!E19</f>
        <v>2016</v>
      </c>
      <c r="N3" s="765" t="str">
        <f>+TITELBLAD!F19</f>
        <v>ex-ante</v>
      </c>
      <c r="O3" s="766"/>
    </row>
    <row r="4" spans="1:15" ht="12.75">
      <c r="A4" s="495" t="s">
        <v>183</v>
      </c>
      <c r="K4" s="766"/>
      <c r="L4" s="766"/>
      <c r="M4" s="766"/>
      <c r="N4" s="766"/>
      <c r="O4" s="766"/>
    </row>
    <row r="5" spans="1:15" ht="12.75">
      <c r="A5" s="495" t="s">
        <v>64</v>
      </c>
      <c r="K5" s="766"/>
      <c r="L5" s="766"/>
      <c r="M5" s="766"/>
      <c r="N5" s="766"/>
      <c r="O5" s="766"/>
    </row>
    <row r="6" spans="1:15" ht="12.75">
      <c r="A6" s="495" t="s">
        <v>65</v>
      </c>
      <c r="K6" s="766"/>
      <c r="L6" s="766"/>
      <c r="M6" s="766"/>
      <c r="N6" s="766"/>
      <c r="O6" s="766"/>
    </row>
    <row r="7" spans="1:3" ht="12.75">
      <c r="A7" s="496" t="s">
        <v>116</v>
      </c>
      <c r="B7" s="329"/>
      <c r="C7" s="329"/>
    </row>
    <row r="8" spans="1:3" ht="12.75">
      <c r="A8" s="496" t="s">
        <v>243</v>
      </c>
      <c r="B8" s="329"/>
      <c r="C8" s="329"/>
    </row>
    <row r="9" spans="1:3" s="367" customFormat="1" ht="12" thickBot="1">
      <c r="A9" s="492"/>
      <c r="B9" s="492"/>
      <c r="C9" s="492"/>
    </row>
    <row r="10" spans="1:15" s="312" customFormat="1" ht="13.5" thickBot="1">
      <c r="A10" s="497"/>
      <c r="B10" s="497"/>
      <c r="C10" s="1090">
        <f>+TITELBLAD!C7</f>
        <v>0</v>
      </c>
      <c r="D10" s="1091"/>
      <c r="E10" s="1091"/>
      <c r="F10" s="1091"/>
      <c r="G10" s="1091"/>
      <c r="H10" s="1092"/>
      <c r="J10" s="1093">
        <f>+C10</f>
        <v>0</v>
      </c>
      <c r="K10" s="1094"/>
      <c r="L10" s="1094"/>
      <c r="M10" s="1094"/>
      <c r="N10" s="1094"/>
      <c r="O10" s="1095"/>
    </row>
    <row r="11" spans="1:15" s="312" customFormat="1" ht="13.5" thickBot="1">
      <c r="A11" s="497"/>
      <c r="B11" s="497"/>
      <c r="C11" s="1090" t="str">
        <f>+TITELBLAD!C12</f>
        <v>elektriciteit</v>
      </c>
      <c r="D11" s="1091"/>
      <c r="E11" s="1091"/>
      <c r="F11" s="1091"/>
      <c r="G11" s="1091"/>
      <c r="H11" s="1092"/>
      <c r="J11" s="1093" t="str">
        <f>+C11</f>
        <v>elektriciteit</v>
      </c>
      <c r="K11" s="1094"/>
      <c r="L11" s="1094"/>
      <c r="M11" s="1094"/>
      <c r="N11" s="1094"/>
      <c r="O11" s="1095"/>
    </row>
    <row r="12" spans="1:15" s="499" customFormat="1" ht="18.75" thickBot="1">
      <c r="A12" s="498"/>
      <c r="C12" s="1096" t="str">
        <f>"Budget "&amp;'TABEL 2'!D3</f>
        <v>Budget 2015</v>
      </c>
      <c r="D12" s="1097"/>
      <c r="E12" s="1098"/>
      <c r="F12" s="1096" t="str">
        <f>"Realiteit "&amp;TITELBLAD!E15</f>
        <v>Realiteit 2015</v>
      </c>
      <c r="G12" s="1097"/>
      <c r="H12" s="1098"/>
      <c r="J12" s="1096" t="str">
        <f>"Budget "&amp;TITELBLAD!E16</f>
        <v>Budget 2016</v>
      </c>
      <c r="K12" s="1097"/>
      <c r="L12" s="1098"/>
      <c r="M12" s="1096" t="str">
        <f>"Realiteit "&amp;TITELBLAD!E16</f>
        <v>Realiteit 2016</v>
      </c>
      <c r="N12" s="1097"/>
      <c r="O12" s="1098"/>
    </row>
    <row r="13" spans="1:15" ht="12.75">
      <c r="A13" s="1099" t="s">
        <v>55</v>
      </c>
      <c r="B13" s="1100"/>
      <c r="C13" s="1083" t="s">
        <v>56</v>
      </c>
      <c r="D13" s="1083" t="s">
        <v>57</v>
      </c>
      <c r="E13" s="1083" t="s">
        <v>42</v>
      </c>
      <c r="F13" s="1083" t="s">
        <v>56</v>
      </c>
      <c r="G13" s="1083" t="s">
        <v>57</v>
      </c>
      <c r="H13" s="1083" t="s">
        <v>42</v>
      </c>
      <c r="J13" s="1083" t="s">
        <v>56</v>
      </c>
      <c r="K13" s="1083" t="s">
        <v>57</v>
      </c>
      <c r="L13" s="1083" t="s">
        <v>42</v>
      </c>
      <c r="M13" s="1083" t="s">
        <v>56</v>
      </c>
      <c r="N13" s="1083" t="s">
        <v>57</v>
      </c>
      <c r="O13" s="1083" t="s">
        <v>42</v>
      </c>
    </row>
    <row r="14" spans="1:15" ht="12.75">
      <c r="A14" s="1101"/>
      <c r="B14" s="1102"/>
      <c r="C14" s="1084"/>
      <c r="D14" s="1084"/>
      <c r="E14" s="1084"/>
      <c r="F14" s="1084"/>
      <c r="G14" s="1084"/>
      <c r="H14" s="1084"/>
      <c r="J14" s="1084"/>
      <c r="K14" s="1084"/>
      <c r="L14" s="1084"/>
      <c r="M14" s="1084"/>
      <c r="N14" s="1084"/>
      <c r="O14" s="1084"/>
    </row>
    <row r="15" spans="1:15" ht="13.5" thickBot="1">
      <c r="A15" s="500"/>
      <c r="B15" s="501"/>
      <c r="C15" s="1085"/>
      <c r="D15" s="1085"/>
      <c r="E15" s="1085"/>
      <c r="F15" s="1085"/>
      <c r="G15" s="1085"/>
      <c r="H15" s="1085"/>
      <c r="J15" s="1085"/>
      <c r="K15" s="1085"/>
      <c r="L15" s="1085"/>
      <c r="M15" s="1085"/>
      <c r="N15" s="1085"/>
      <c r="O15" s="1085"/>
    </row>
    <row r="16" spans="1:15" ht="12.75">
      <c r="A16" s="502"/>
      <c r="B16" s="503"/>
      <c r="C16" s="504"/>
      <c r="D16" s="505"/>
      <c r="E16" s="506"/>
      <c r="F16" s="745"/>
      <c r="G16" s="746"/>
      <c r="H16" s="747"/>
      <c r="J16" s="504"/>
      <c r="K16" s="505"/>
      <c r="L16" s="506"/>
      <c r="M16" s="745"/>
      <c r="N16" s="746"/>
      <c r="O16" s="747"/>
    </row>
    <row r="17" spans="1:15" ht="12.75">
      <c r="A17" s="1086" t="s">
        <v>58</v>
      </c>
      <c r="B17" s="1087"/>
      <c r="C17" s="6">
        <v>0</v>
      </c>
      <c r="D17" s="7">
        <v>0</v>
      </c>
      <c r="E17" s="507">
        <f>C17+D17</f>
        <v>0</v>
      </c>
      <c r="F17" s="748"/>
      <c r="G17" s="748"/>
      <c r="H17" s="749">
        <f>F17+G17</f>
        <v>0</v>
      </c>
      <c r="J17" s="6">
        <v>0</v>
      </c>
      <c r="K17" s="7">
        <v>0</v>
      </c>
      <c r="L17" s="507">
        <f>J17+K17</f>
        <v>0</v>
      </c>
      <c r="M17" s="748"/>
      <c r="N17" s="748"/>
      <c r="O17" s="749">
        <f>M17+N17</f>
        <v>0</v>
      </c>
    </row>
    <row r="18" spans="1:15" s="869" customFormat="1" ht="15" customHeight="1">
      <c r="A18" s="1103" t="s">
        <v>463</v>
      </c>
      <c r="B18" s="1104"/>
      <c r="C18" s="865">
        <v>0</v>
      </c>
      <c r="D18" s="866">
        <v>0</v>
      </c>
      <c r="E18" s="867">
        <f>C18+D18</f>
        <v>0</v>
      </c>
      <c r="F18" s="868"/>
      <c r="G18" s="868"/>
      <c r="H18" s="867">
        <f>F18+G18</f>
        <v>0</v>
      </c>
      <c r="J18" s="865">
        <v>0</v>
      </c>
      <c r="K18" s="866">
        <v>0</v>
      </c>
      <c r="L18" s="867">
        <f>J18+K18</f>
        <v>0</v>
      </c>
      <c r="M18" s="868"/>
      <c r="N18" s="868"/>
      <c r="O18" s="867">
        <f>M18+N18</f>
        <v>0</v>
      </c>
    </row>
    <row r="19" spans="1:15" ht="12.75">
      <c r="A19" s="508"/>
      <c r="B19" s="509"/>
      <c r="C19" s="510"/>
      <c r="D19" s="511"/>
      <c r="E19" s="512"/>
      <c r="F19" s="750"/>
      <c r="G19" s="751"/>
      <c r="H19" s="752"/>
      <c r="J19" s="513"/>
      <c r="K19" s="514"/>
      <c r="L19" s="512"/>
      <c r="M19" s="750"/>
      <c r="N19" s="751"/>
      <c r="O19" s="752"/>
    </row>
    <row r="20" spans="1:15" ht="12.75">
      <c r="A20" s="515"/>
      <c r="B20" s="516"/>
      <c r="C20" s="510"/>
      <c r="D20" s="511"/>
      <c r="E20" s="512"/>
      <c r="F20" s="750"/>
      <c r="G20" s="751"/>
      <c r="H20" s="752"/>
      <c r="J20" s="513"/>
      <c r="K20" s="514"/>
      <c r="L20" s="512"/>
      <c r="M20" s="750"/>
      <c r="N20" s="751"/>
      <c r="O20" s="752"/>
    </row>
    <row r="21" spans="1:15" ht="12.75">
      <c r="A21" s="517"/>
      <c r="B21" s="518"/>
      <c r="C21" s="519"/>
      <c r="D21" s="520"/>
      <c r="E21" s="521"/>
      <c r="F21" s="753"/>
      <c r="G21" s="754"/>
      <c r="H21" s="755"/>
      <c r="J21" s="522"/>
      <c r="K21" s="523"/>
      <c r="L21" s="521"/>
      <c r="M21" s="753"/>
      <c r="N21" s="754"/>
      <c r="O21" s="755"/>
    </row>
    <row r="22" spans="1:15" ht="12.75">
      <c r="A22" s="1086" t="s">
        <v>406</v>
      </c>
      <c r="B22" s="1087"/>
      <c r="C22" s="6">
        <v>0</v>
      </c>
      <c r="D22" s="7">
        <v>0</v>
      </c>
      <c r="E22" s="507">
        <f>C22+D22</f>
        <v>0</v>
      </c>
      <c r="F22" s="748"/>
      <c r="G22" s="748"/>
      <c r="H22" s="749">
        <f>F22+G22</f>
        <v>0</v>
      </c>
      <c r="J22" s="6">
        <v>0</v>
      </c>
      <c r="K22" s="7">
        <v>0</v>
      </c>
      <c r="L22" s="507">
        <f>J22+K22</f>
        <v>0</v>
      </c>
      <c r="M22" s="748"/>
      <c r="N22" s="748"/>
      <c r="O22" s="749">
        <f>M22+N22</f>
        <v>0</v>
      </c>
    </row>
    <row r="23" spans="1:15" ht="12.75">
      <c r="A23" s="508"/>
      <c r="B23" s="509"/>
      <c r="C23" s="510"/>
      <c r="D23" s="511"/>
      <c r="E23" s="512"/>
      <c r="F23" s="750"/>
      <c r="G23" s="751"/>
      <c r="H23" s="752"/>
      <c r="J23" s="513"/>
      <c r="K23" s="514"/>
      <c r="L23" s="512"/>
      <c r="M23" s="750"/>
      <c r="N23" s="751"/>
      <c r="O23" s="752"/>
    </row>
    <row r="24" spans="1:15" ht="12.75">
      <c r="A24" s="515"/>
      <c r="B24" s="516"/>
      <c r="C24" s="524"/>
      <c r="D24" s="525"/>
      <c r="E24" s="526"/>
      <c r="F24" s="756"/>
      <c r="G24" s="757"/>
      <c r="H24" s="758"/>
      <c r="J24" s="527"/>
      <c r="K24" s="528"/>
      <c r="L24" s="526"/>
      <c r="M24" s="756"/>
      <c r="N24" s="757"/>
      <c r="O24" s="758"/>
    </row>
    <row r="25" spans="1:15" ht="12.75">
      <c r="A25" s="517"/>
      <c r="B25" s="529"/>
      <c r="C25" s="510"/>
      <c r="D25" s="511"/>
      <c r="E25" s="512"/>
      <c r="F25" s="750"/>
      <c r="G25" s="751"/>
      <c r="H25" s="752"/>
      <c r="J25" s="513"/>
      <c r="K25" s="514"/>
      <c r="L25" s="512"/>
      <c r="M25" s="750"/>
      <c r="N25" s="751"/>
      <c r="O25" s="752"/>
    </row>
    <row r="26" spans="1:15" ht="12.75">
      <c r="A26" s="1088" t="s">
        <v>59</v>
      </c>
      <c r="B26" s="1089"/>
      <c r="C26" s="6">
        <v>0</v>
      </c>
      <c r="D26" s="7">
        <v>0</v>
      </c>
      <c r="E26" s="507">
        <f>C26+D26</f>
        <v>0</v>
      </c>
      <c r="F26" s="748"/>
      <c r="G26" s="748"/>
      <c r="H26" s="749">
        <f>F26+G26</f>
        <v>0</v>
      </c>
      <c r="J26" s="6">
        <v>0</v>
      </c>
      <c r="K26" s="7">
        <v>0</v>
      </c>
      <c r="L26" s="507">
        <f>J26+K26</f>
        <v>0</v>
      </c>
      <c r="M26" s="748"/>
      <c r="N26" s="748"/>
      <c r="O26" s="749">
        <f>M26+N26</f>
        <v>0</v>
      </c>
    </row>
    <row r="27" spans="1:15" ht="12.75">
      <c r="A27" s="517"/>
      <c r="B27" s="529"/>
      <c r="C27" s="510"/>
      <c r="D27" s="511"/>
      <c r="E27" s="512"/>
      <c r="F27" s="750"/>
      <c r="G27" s="751"/>
      <c r="H27" s="752"/>
      <c r="J27" s="513"/>
      <c r="K27" s="514"/>
      <c r="L27" s="512"/>
      <c r="M27" s="750"/>
      <c r="N27" s="751"/>
      <c r="O27" s="752"/>
    </row>
    <row r="28" spans="1:15" ht="12.75">
      <c r="A28" s="515"/>
      <c r="B28" s="516"/>
      <c r="C28" s="510"/>
      <c r="D28" s="511"/>
      <c r="E28" s="512"/>
      <c r="F28" s="750"/>
      <c r="G28" s="751"/>
      <c r="H28" s="752"/>
      <c r="J28" s="513"/>
      <c r="K28" s="514"/>
      <c r="L28" s="512"/>
      <c r="M28" s="750"/>
      <c r="N28" s="751"/>
      <c r="O28" s="752"/>
    </row>
    <row r="29" spans="1:15" ht="12.75">
      <c r="A29" s="517"/>
      <c r="B29" s="529"/>
      <c r="C29" s="519"/>
      <c r="D29" s="520"/>
      <c r="E29" s="521"/>
      <c r="F29" s="753"/>
      <c r="G29" s="754"/>
      <c r="H29" s="755"/>
      <c r="J29" s="522"/>
      <c r="K29" s="523"/>
      <c r="L29" s="521"/>
      <c r="M29" s="753"/>
      <c r="N29" s="754"/>
      <c r="O29" s="755"/>
    </row>
    <row r="30" spans="1:15" ht="12.75">
      <c r="A30" s="1086" t="s">
        <v>117</v>
      </c>
      <c r="B30" s="1087"/>
      <c r="C30" s="6">
        <v>0</v>
      </c>
      <c r="D30" s="7">
        <v>0</v>
      </c>
      <c r="E30" s="507">
        <f>C30+D30</f>
        <v>0</v>
      </c>
      <c r="F30" s="748"/>
      <c r="G30" s="748"/>
      <c r="H30" s="749">
        <f>F30+G30</f>
        <v>0</v>
      </c>
      <c r="J30" s="6">
        <v>0</v>
      </c>
      <c r="K30" s="7">
        <v>0</v>
      </c>
      <c r="L30" s="507">
        <f>J30+K30</f>
        <v>0</v>
      </c>
      <c r="M30" s="748"/>
      <c r="N30" s="748"/>
      <c r="O30" s="749">
        <f>M30+N30</f>
        <v>0</v>
      </c>
    </row>
    <row r="31" spans="1:15" ht="12.75">
      <c r="A31" s="517"/>
      <c r="B31" s="529"/>
      <c r="C31" s="510"/>
      <c r="D31" s="511"/>
      <c r="E31" s="512"/>
      <c r="F31" s="750"/>
      <c r="G31" s="751"/>
      <c r="H31" s="752"/>
      <c r="J31" s="513"/>
      <c r="K31" s="514"/>
      <c r="L31" s="512"/>
      <c r="M31" s="750"/>
      <c r="N31" s="751"/>
      <c r="O31" s="752"/>
    </row>
    <row r="32" spans="1:15" ht="12.75">
      <c r="A32" s="515"/>
      <c r="B32" s="516"/>
      <c r="C32" s="524"/>
      <c r="D32" s="525"/>
      <c r="E32" s="526"/>
      <c r="F32" s="756"/>
      <c r="G32" s="757"/>
      <c r="H32" s="758"/>
      <c r="J32" s="527"/>
      <c r="K32" s="528"/>
      <c r="L32" s="526"/>
      <c r="M32" s="756"/>
      <c r="N32" s="757"/>
      <c r="O32" s="758"/>
    </row>
    <row r="33" spans="1:15" ht="12.75">
      <c r="A33" s="530"/>
      <c r="B33" s="531"/>
      <c r="C33" s="510"/>
      <c r="D33" s="511"/>
      <c r="E33" s="512"/>
      <c r="F33" s="750"/>
      <c r="G33" s="751"/>
      <c r="H33" s="752"/>
      <c r="J33" s="513"/>
      <c r="K33" s="514"/>
      <c r="L33" s="512"/>
      <c r="M33" s="750"/>
      <c r="N33" s="751"/>
      <c r="O33" s="752"/>
    </row>
    <row r="34" spans="1:15" ht="12.75">
      <c r="A34" s="517" t="s">
        <v>60</v>
      </c>
      <c r="B34" s="529"/>
      <c r="C34" s="6">
        <v>0</v>
      </c>
      <c r="D34" s="7">
        <v>0</v>
      </c>
      <c r="E34" s="507">
        <f>C34+D34</f>
        <v>0</v>
      </c>
      <c r="F34" s="748"/>
      <c r="G34" s="748"/>
      <c r="H34" s="749">
        <f>F34+G34</f>
        <v>0</v>
      </c>
      <c r="J34" s="6">
        <v>0</v>
      </c>
      <c r="K34" s="7">
        <v>0</v>
      </c>
      <c r="L34" s="507">
        <f>J34+K34</f>
        <v>0</v>
      </c>
      <c r="M34" s="748"/>
      <c r="N34" s="748"/>
      <c r="O34" s="749">
        <f>M34+N34</f>
        <v>0</v>
      </c>
    </row>
    <row r="35" spans="1:15" ht="12.75">
      <c r="A35" s="517"/>
      <c r="B35" s="529"/>
      <c r="C35" s="510"/>
      <c r="D35" s="511"/>
      <c r="E35" s="512"/>
      <c r="F35" s="750"/>
      <c r="G35" s="751"/>
      <c r="H35" s="752"/>
      <c r="J35" s="513"/>
      <c r="K35" s="514"/>
      <c r="L35" s="512"/>
      <c r="M35" s="750"/>
      <c r="N35" s="751"/>
      <c r="O35" s="752"/>
    </row>
    <row r="36" spans="1:15" ht="12.75">
      <c r="A36" s="515"/>
      <c r="B36" s="516"/>
      <c r="C36" s="510"/>
      <c r="D36" s="511"/>
      <c r="E36" s="512"/>
      <c r="F36" s="750"/>
      <c r="G36" s="751"/>
      <c r="H36" s="752"/>
      <c r="J36" s="513"/>
      <c r="K36" s="514"/>
      <c r="L36" s="512"/>
      <c r="M36" s="750"/>
      <c r="N36" s="751"/>
      <c r="O36" s="752"/>
    </row>
    <row r="37" spans="1:15" ht="12.75">
      <c r="A37" s="517"/>
      <c r="B37" s="529"/>
      <c r="C37" s="519"/>
      <c r="D37" s="520"/>
      <c r="E37" s="521"/>
      <c r="F37" s="753"/>
      <c r="G37" s="754"/>
      <c r="H37" s="755"/>
      <c r="J37" s="522"/>
      <c r="K37" s="523"/>
      <c r="L37" s="521"/>
      <c r="M37" s="753"/>
      <c r="N37" s="754"/>
      <c r="O37" s="755"/>
    </row>
    <row r="38" spans="1:15" ht="12.75">
      <c r="A38" s="1088" t="s">
        <v>405</v>
      </c>
      <c r="B38" s="1089"/>
      <c r="C38" s="6">
        <v>0</v>
      </c>
      <c r="D38" s="7">
        <v>0</v>
      </c>
      <c r="E38" s="507">
        <f>C38+D38</f>
        <v>0</v>
      </c>
      <c r="F38" s="748"/>
      <c r="G38" s="748"/>
      <c r="H38" s="749">
        <f>F38+G38</f>
        <v>0</v>
      </c>
      <c r="J38" s="6">
        <v>0</v>
      </c>
      <c r="K38" s="7">
        <v>0</v>
      </c>
      <c r="L38" s="507">
        <f>J38+K38</f>
        <v>0</v>
      </c>
      <c r="M38" s="748"/>
      <c r="N38" s="748"/>
      <c r="O38" s="749">
        <f>M38+N38</f>
        <v>0</v>
      </c>
    </row>
    <row r="39" spans="1:15" ht="12.75">
      <c r="A39" s="517"/>
      <c r="B39" s="529"/>
      <c r="C39" s="510"/>
      <c r="D39" s="511"/>
      <c r="E39" s="512"/>
      <c r="F39" s="750"/>
      <c r="G39" s="751"/>
      <c r="H39" s="752"/>
      <c r="J39" s="513"/>
      <c r="K39" s="514"/>
      <c r="L39" s="512"/>
      <c r="M39" s="750"/>
      <c r="N39" s="751"/>
      <c r="O39" s="752"/>
    </row>
    <row r="40" spans="1:15" ht="12.75">
      <c r="A40" s="515"/>
      <c r="B40" s="516"/>
      <c r="C40" s="524"/>
      <c r="D40" s="525"/>
      <c r="E40" s="526"/>
      <c r="F40" s="756"/>
      <c r="G40" s="757"/>
      <c r="H40" s="758"/>
      <c r="J40" s="527"/>
      <c r="K40" s="528"/>
      <c r="L40" s="526"/>
      <c r="M40" s="756"/>
      <c r="N40" s="757"/>
      <c r="O40" s="758"/>
    </row>
    <row r="41" spans="1:15" ht="12.75">
      <c r="A41" s="517"/>
      <c r="B41" s="529"/>
      <c r="C41" s="510"/>
      <c r="D41" s="511"/>
      <c r="E41" s="512"/>
      <c r="F41" s="750"/>
      <c r="G41" s="751"/>
      <c r="H41" s="752"/>
      <c r="J41" s="513"/>
      <c r="K41" s="514"/>
      <c r="L41" s="512"/>
      <c r="M41" s="750"/>
      <c r="N41" s="751"/>
      <c r="O41" s="752"/>
    </row>
    <row r="42" spans="1:15" ht="12.75">
      <c r="A42" s="1086" t="s">
        <v>61</v>
      </c>
      <c r="B42" s="1087"/>
      <c r="C42" s="6">
        <v>0</v>
      </c>
      <c r="D42" s="7">
        <v>0</v>
      </c>
      <c r="E42" s="507">
        <f>C42+D42</f>
        <v>0</v>
      </c>
      <c r="F42" s="748"/>
      <c r="G42" s="748"/>
      <c r="H42" s="749">
        <f>F42+G42</f>
        <v>0</v>
      </c>
      <c r="J42" s="6">
        <v>0</v>
      </c>
      <c r="K42" s="7">
        <v>0</v>
      </c>
      <c r="L42" s="507">
        <f>J42+K42</f>
        <v>0</v>
      </c>
      <c r="M42" s="748"/>
      <c r="N42" s="748"/>
      <c r="O42" s="749">
        <f>M42+N42</f>
        <v>0</v>
      </c>
    </row>
    <row r="43" spans="1:15" ht="12.75">
      <c r="A43" s="532"/>
      <c r="B43" s="533"/>
      <c r="C43" s="534"/>
      <c r="D43" s="514"/>
      <c r="E43" s="535"/>
      <c r="F43" s="750"/>
      <c r="G43" s="751"/>
      <c r="H43" s="752"/>
      <c r="J43" s="534"/>
      <c r="K43" s="514"/>
      <c r="L43" s="535"/>
      <c r="M43" s="750"/>
      <c r="N43" s="751"/>
      <c r="O43" s="752"/>
    </row>
    <row r="44" spans="1:15" ht="13.5" thickBot="1">
      <c r="A44" s="536"/>
      <c r="B44" s="537"/>
      <c r="C44" s="538"/>
      <c r="D44" s="539"/>
      <c r="E44" s="540"/>
      <c r="F44" s="759"/>
      <c r="G44" s="760"/>
      <c r="H44" s="761"/>
      <c r="J44" s="538"/>
      <c r="K44" s="539"/>
      <c r="L44" s="540"/>
      <c r="M44" s="759"/>
      <c r="N44" s="760"/>
      <c r="O44" s="761"/>
    </row>
    <row r="45" spans="1:15" s="545" customFormat="1" ht="13.5" thickBot="1">
      <c r="A45" s="541" t="s">
        <v>62</v>
      </c>
      <c r="B45" s="542"/>
      <c r="C45" s="543">
        <f aca="true" t="shared" si="0" ref="C45:H45">C17+C22+C26+C30+C34+C38+C42</f>
        <v>0</v>
      </c>
      <c r="D45" s="543">
        <f t="shared" si="0"/>
        <v>0</v>
      </c>
      <c r="E45" s="543">
        <f t="shared" si="0"/>
        <v>0</v>
      </c>
      <c r="F45" s="762">
        <f t="shared" si="0"/>
        <v>0</v>
      </c>
      <c r="G45" s="762">
        <f t="shared" si="0"/>
        <v>0</v>
      </c>
      <c r="H45" s="762">
        <f t="shared" si="0"/>
        <v>0</v>
      </c>
      <c r="I45" s="544"/>
      <c r="J45" s="543">
        <f aca="true" t="shared" si="1" ref="J45:O45">J17+J22+J26+J30+J34+J38+J42</f>
        <v>0</v>
      </c>
      <c r="K45" s="543">
        <f t="shared" si="1"/>
        <v>0</v>
      </c>
      <c r="L45" s="543">
        <f t="shared" si="1"/>
        <v>0</v>
      </c>
      <c r="M45" s="762">
        <f t="shared" si="1"/>
        <v>0</v>
      </c>
      <c r="N45" s="762">
        <f t="shared" si="1"/>
        <v>0</v>
      </c>
      <c r="O45" s="762">
        <f t="shared" si="1"/>
        <v>0</v>
      </c>
    </row>
    <row r="46" spans="1:2" ht="12.75">
      <c r="A46" s="329"/>
      <c r="B46" s="329"/>
    </row>
    <row r="48" s="9" customFormat="1" ht="12.75">
      <c r="A48" s="8" t="s">
        <v>67</v>
      </c>
    </row>
    <row r="49" s="9" customFormat="1" ht="12.75"/>
    <row r="50" s="9" customFormat="1" ht="12.75"/>
    <row r="51" s="9" customFormat="1" ht="12.75"/>
    <row r="52" s="9" customFormat="1" ht="12.75"/>
    <row r="53" s="9" customFormat="1" ht="12.75"/>
    <row r="54" s="9" customFormat="1" ht="12.75"/>
    <row r="55" s="9" customFormat="1" ht="12.75"/>
    <row r="56" s="9" customFormat="1" ht="12.75"/>
    <row r="57" s="9" customFormat="1" ht="12.75"/>
    <row r="58" s="9" customFormat="1" ht="12.75"/>
    <row r="59" s="9" customFormat="1" ht="12.75"/>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sheetData>
  <sheetProtection/>
  <mergeCells count="29">
    <mergeCell ref="L13:L15"/>
    <mergeCell ref="N13:N15"/>
    <mergeCell ref="O13:O15"/>
    <mergeCell ref="J12:L12"/>
    <mergeCell ref="A42:B42"/>
    <mergeCell ref="A1:J1"/>
    <mergeCell ref="C12:E12"/>
    <mergeCell ref="F12:H12"/>
    <mergeCell ref="C13:C15"/>
    <mergeCell ref="D13:D15"/>
    <mergeCell ref="E13:E15"/>
    <mergeCell ref="K13:K15"/>
    <mergeCell ref="A13:B14"/>
    <mergeCell ref="J13:J15"/>
    <mergeCell ref="A26:B26"/>
    <mergeCell ref="F13:F15"/>
    <mergeCell ref="G13:G15"/>
    <mergeCell ref="H13:H15"/>
    <mergeCell ref="A18:B18"/>
    <mergeCell ref="M13:M15"/>
    <mergeCell ref="A30:B30"/>
    <mergeCell ref="A38:B38"/>
    <mergeCell ref="C11:H11"/>
    <mergeCell ref="C10:H10"/>
    <mergeCell ref="J11:O11"/>
    <mergeCell ref="J10:O10"/>
    <mergeCell ref="A17:B17"/>
    <mergeCell ref="A22:B22"/>
    <mergeCell ref="M12:O12"/>
  </mergeCells>
  <conditionalFormatting sqref="F16:H45">
    <cfRule type="expression" priority="4" dxfId="0" stopIfTrue="1">
      <formula>$N$2="ex-ante"</formula>
    </cfRule>
  </conditionalFormatting>
  <conditionalFormatting sqref="M16:O45">
    <cfRule type="expression" priority="3" dxfId="0" stopIfTrue="1">
      <formula>$N$3="ex-ante"</formula>
    </cfRule>
  </conditionalFormatting>
  <conditionalFormatting sqref="C16:E45">
    <cfRule type="expression" priority="2" dxfId="0" stopIfTrue="1">
      <formula>$N$2="ex-post"</formula>
    </cfRule>
  </conditionalFormatting>
  <conditionalFormatting sqref="J16:L45">
    <cfRule type="expression" priority="1" dxfId="0" stopIfTrue="1">
      <formula>$N$3="ex-post"</formula>
    </cfRule>
  </conditionalFormatting>
  <printOptions/>
  <pageMargins left="0.5511811023622047" right="0.2362204724409449" top="0.4330708661417323" bottom="0.4724409448818898" header="0.2755905511811024" footer="0.31496062992125984"/>
  <pageSetup fitToHeight="1" fitToWidth="1" horizontalDpi="600" verticalDpi="600" orientation="landscape" paperSize="8" scale="68" r:id="rId2"/>
  <headerFooter scaleWithDoc="0"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124"/>
  <sheetViews>
    <sheetView zoomScale="80" zoomScaleNormal="80" zoomScalePageLayoutView="0" workbookViewId="0" topLeftCell="A1">
      <selection activeCell="F111" sqref="F110:F111"/>
    </sheetView>
  </sheetViews>
  <sheetFormatPr defaultColWidth="9.140625" defaultRowHeight="12.75"/>
  <cols>
    <col min="1" max="1" width="4.140625" style="73" customWidth="1"/>
    <col min="2" max="2" width="22.421875" style="73" customWidth="1"/>
    <col min="3" max="3" width="1.421875" style="73" customWidth="1"/>
    <col min="4" max="4" width="23.00390625" style="73" customWidth="1"/>
    <col min="5" max="5" width="10.7109375" style="74" customWidth="1"/>
    <col min="6" max="7" width="26.140625" style="73" customWidth="1"/>
    <col min="8" max="10" width="23.7109375" style="73" customWidth="1"/>
    <col min="11" max="12" width="25.00390625" style="73" customWidth="1"/>
    <col min="13" max="13" width="22.421875" style="73" customWidth="1"/>
    <col min="14" max="14" width="26.57421875" style="73" customWidth="1"/>
    <col min="15" max="15" width="22.421875" style="73" customWidth="1"/>
    <col min="16" max="16" width="31.8515625" style="73" customWidth="1"/>
    <col min="17" max="17" width="19.7109375" style="73" customWidth="1"/>
    <col min="18" max="18" width="18.7109375" style="73" customWidth="1"/>
    <col min="19" max="16384" width="9.140625" style="34" customWidth="1"/>
  </cols>
  <sheetData>
    <row r="1" spans="1:18" ht="18" customHeight="1" thickBot="1">
      <c r="A1" s="886" t="str">
        <f>" TABEL 1A: Resultatenrekening (algemene boekhouding) voor boekjaar "&amp;TITELBLAD!E18&amp;" (waarden boekhouding)"</f>
        <v> TABEL 1A: Resultatenrekening (algemene boekhouding) voor boekjaar 2015 (waarden boekhouding)</v>
      </c>
      <c r="B1" s="887"/>
      <c r="C1" s="887"/>
      <c r="D1" s="887"/>
      <c r="E1" s="887"/>
      <c r="F1" s="887"/>
      <c r="G1" s="887"/>
      <c r="H1" s="887"/>
      <c r="I1" s="887"/>
      <c r="J1" s="887"/>
      <c r="K1" s="887"/>
      <c r="L1" s="888"/>
      <c r="M1" s="34"/>
      <c r="N1" s="34"/>
      <c r="O1" s="34"/>
      <c r="P1" s="34"/>
      <c r="Q1" s="34"/>
      <c r="R1" s="34"/>
    </row>
    <row r="2" spans="1:18" ht="18">
      <c r="A2" s="65"/>
      <c r="B2" s="65"/>
      <c r="C2" s="65"/>
      <c r="D2" s="65"/>
      <c r="E2" s="66"/>
      <c r="F2" s="65"/>
      <c r="G2" s="65"/>
      <c r="H2" s="65"/>
      <c r="I2" s="65"/>
      <c r="J2" s="65"/>
      <c r="K2" s="65"/>
      <c r="L2" s="65"/>
      <c r="M2" s="65"/>
      <c r="N2" s="618" t="s">
        <v>409</v>
      </c>
      <c r="O2" s="618">
        <f>+TITELBLAD!E18</f>
        <v>2015</v>
      </c>
      <c r="P2" s="618" t="str">
        <f>+TITELBLAD!F18</f>
        <v>ex-ante</v>
      </c>
      <c r="Q2" s="65"/>
      <c r="R2" s="66"/>
    </row>
    <row r="3" spans="2:16" s="67" customFormat="1" ht="12.75">
      <c r="B3" s="68" t="s">
        <v>90</v>
      </c>
      <c r="C3" s="69"/>
      <c r="K3" s="69"/>
      <c r="N3" s="619"/>
      <c r="O3" s="619">
        <f>+TITELBLAD!E19</f>
        <v>2016</v>
      </c>
      <c r="P3" s="619" t="str">
        <f>+TITELBLAD!F19</f>
        <v>ex-ante</v>
      </c>
    </row>
    <row r="4" spans="2:11" s="67" customFormat="1" ht="12.75">
      <c r="B4" s="70" t="s">
        <v>391</v>
      </c>
      <c r="C4" s="69"/>
      <c r="K4" s="69"/>
    </row>
    <row r="5" spans="1:18" ht="13.5" thickBot="1">
      <c r="A5" s="71"/>
      <c r="B5" s="71"/>
      <c r="C5" s="71"/>
      <c r="D5" s="71"/>
      <c r="E5" s="72"/>
      <c r="F5" s="71"/>
      <c r="G5" s="71"/>
      <c r="H5" s="71"/>
      <c r="I5" s="71"/>
      <c r="J5" s="71"/>
      <c r="K5" s="71"/>
      <c r="L5" s="71"/>
      <c r="M5" s="71"/>
      <c r="N5" s="71"/>
      <c r="O5" s="71"/>
      <c r="P5" s="71"/>
      <c r="Q5" s="71"/>
      <c r="R5" s="71"/>
    </row>
    <row r="6" spans="1:18" ht="13.5" thickTop="1">
      <c r="A6" s="889" t="s">
        <v>119</v>
      </c>
      <c r="B6" s="890"/>
      <c r="C6" s="890"/>
      <c r="D6" s="891"/>
      <c r="E6" s="895" t="s">
        <v>3</v>
      </c>
      <c r="F6" s="897" t="s">
        <v>159</v>
      </c>
      <c r="G6" s="898"/>
      <c r="H6" s="898"/>
      <c r="I6" s="898"/>
      <c r="J6" s="899"/>
      <c r="K6" s="897" t="s">
        <v>160</v>
      </c>
      <c r="L6" s="898"/>
      <c r="M6" s="898"/>
      <c r="N6" s="898"/>
      <c r="O6" s="899"/>
      <c r="P6" s="909" t="s">
        <v>161</v>
      </c>
      <c r="Q6" s="909" t="s">
        <v>40</v>
      </c>
      <c r="R6" s="75"/>
    </row>
    <row r="7" spans="1:18" ht="12.75">
      <c r="A7" s="892"/>
      <c r="B7" s="893"/>
      <c r="C7" s="893"/>
      <c r="D7" s="894"/>
      <c r="E7" s="896"/>
      <c r="F7" s="900"/>
      <c r="G7" s="901"/>
      <c r="H7" s="901"/>
      <c r="I7" s="901"/>
      <c r="J7" s="902"/>
      <c r="K7" s="900"/>
      <c r="L7" s="901"/>
      <c r="M7" s="901"/>
      <c r="N7" s="901"/>
      <c r="O7" s="902"/>
      <c r="P7" s="910"/>
      <c r="Q7" s="910"/>
      <c r="R7" s="75"/>
    </row>
    <row r="8" spans="1:18" ht="29.25" customHeight="1">
      <c r="A8" s="572"/>
      <c r="B8" s="573"/>
      <c r="C8" s="573"/>
      <c r="D8" s="573"/>
      <c r="E8" s="574"/>
      <c r="F8" s="905" t="s">
        <v>387</v>
      </c>
      <c r="G8" s="906"/>
      <c r="H8" s="906"/>
      <c r="I8" s="907"/>
      <c r="J8" s="80" t="s">
        <v>161</v>
      </c>
      <c r="K8" s="905" t="s">
        <v>387</v>
      </c>
      <c r="L8" s="906"/>
      <c r="M8" s="906"/>
      <c r="N8" s="908"/>
      <c r="O8" s="575" t="s">
        <v>161</v>
      </c>
      <c r="P8" s="569"/>
      <c r="Q8" s="569"/>
      <c r="R8" s="75"/>
    </row>
    <row r="9" spans="1:18" ht="31.5" customHeight="1">
      <c r="A9" s="76"/>
      <c r="B9" s="77"/>
      <c r="C9" s="78"/>
      <c r="D9" s="78"/>
      <c r="E9" s="79"/>
      <c r="F9" s="80" t="s">
        <v>162</v>
      </c>
      <c r="G9" s="80" t="s">
        <v>163</v>
      </c>
      <c r="H9" s="80" t="s">
        <v>169</v>
      </c>
      <c r="I9" s="80" t="s">
        <v>373</v>
      </c>
      <c r="J9" s="80"/>
      <c r="K9" s="80" t="s">
        <v>162</v>
      </c>
      <c r="L9" s="80" t="s">
        <v>163</v>
      </c>
      <c r="M9" s="80" t="s">
        <v>169</v>
      </c>
      <c r="N9" s="80" t="s">
        <v>373</v>
      </c>
      <c r="O9" s="80"/>
      <c r="P9" s="81"/>
      <c r="Q9" s="81"/>
      <c r="R9" s="75"/>
    </row>
    <row r="10" spans="1:18" ht="12.75">
      <c r="A10" s="76"/>
      <c r="B10" s="77"/>
      <c r="C10" s="78"/>
      <c r="D10" s="78"/>
      <c r="E10" s="79"/>
      <c r="F10" s="82"/>
      <c r="G10" s="82"/>
      <c r="H10" s="82"/>
      <c r="I10" s="82"/>
      <c r="J10" s="82"/>
      <c r="K10" s="82"/>
      <c r="L10" s="82"/>
      <c r="M10" s="82"/>
      <c r="N10" s="82"/>
      <c r="O10" s="82"/>
      <c r="P10" s="82"/>
      <c r="Q10" s="82"/>
      <c r="R10" s="75"/>
    </row>
    <row r="11" spans="1:18" ht="12.75">
      <c r="A11" s="83"/>
      <c r="B11" s="84"/>
      <c r="C11" s="84"/>
      <c r="D11" s="84"/>
      <c r="E11" s="85"/>
      <c r="F11" s="86"/>
      <c r="G11" s="86"/>
      <c r="H11" s="86"/>
      <c r="I11" s="86"/>
      <c r="J11" s="86"/>
      <c r="K11" s="86"/>
      <c r="L11" s="86"/>
      <c r="M11" s="86"/>
      <c r="N11" s="86"/>
      <c r="O11" s="86"/>
      <c r="P11" s="86"/>
      <c r="Q11" s="86"/>
      <c r="R11" s="75"/>
    </row>
    <row r="12" spans="1:18" ht="12.75">
      <c r="A12" s="87" t="s">
        <v>120</v>
      </c>
      <c r="B12" s="88"/>
      <c r="C12" s="88"/>
      <c r="D12" s="88"/>
      <c r="E12" s="89" t="s">
        <v>121</v>
      </c>
      <c r="F12" s="582">
        <f aca="true" t="shared" si="0" ref="F12:Q12">SUM(F14,F17,F18,F19)</f>
        <v>0</v>
      </c>
      <c r="G12" s="582">
        <f t="shared" si="0"/>
        <v>0</v>
      </c>
      <c r="H12" s="582">
        <f t="shared" si="0"/>
        <v>0</v>
      </c>
      <c r="I12" s="582">
        <f>SUM(I14,I17,I18,I19)</f>
        <v>0</v>
      </c>
      <c r="J12" s="582">
        <f>SUM(J14,J17,J18,J19)</f>
        <v>0</v>
      </c>
      <c r="K12" s="582">
        <f t="shared" si="0"/>
        <v>0</v>
      </c>
      <c r="L12" s="582">
        <f t="shared" si="0"/>
        <v>0</v>
      </c>
      <c r="M12" s="582">
        <f t="shared" si="0"/>
        <v>0</v>
      </c>
      <c r="N12" s="582">
        <f>SUM(N14,N17,N18,N19)</f>
        <v>0</v>
      </c>
      <c r="O12" s="582">
        <f>SUM(O14,O17,O18,O19)</f>
        <v>0</v>
      </c>
      <c r="P12" s="582">
        <f t="shared" si="0"/>
        <v>0</v>
      </c>
      <c r="Q12" s="582">
        <f t="shared" si="0"/>
        <v>0</v>
      </c>
      <c r="R12" s="90"/>
    </row>
    <row r="13" spans="1:18" ht="12.75">
      <c r="A13" s="91"/>
      <c r="B13" s="92"/>
      <c r="C13" s="92"/>
      <c r="D13" s="92"/>
      <c r="E13" s="93"/>
      <c r="F13" s="583"/>
      <c r="G13" s="583"/>
      <c r="H13" s="583"/>
      <c r="I13" s="583"/>
      <c r="J13" s="583"/>
      <c r="K13" s="583"/>
      <c r="L13" s="583"/>
      <c r="M13" s="583"/>
      <c r="N13" s="583"/>
      <c r="O13" s="583"/>
      <c r="P13" s="583"/>
      <c r="Q13" s="584"/>
      <c r="R13" s="90"/>
    </row>
    <row r="14" spans="1:18" ht="12.75">
      <c r="A14" s="94"/>
      <c r="B14" s="92" t="s">
        <v>122</v>
      </c>
      <c r="C14" s="92"/>
      <c r="D14" s="92"/>
      <c r="E14" s="93">
        <v>70</v>
      </c>
      <c r="F14" s="585">
        <v>0</v>
      </c>
      <c r="G14" s="585">
        <v>0</v>
      </c>
      <c r="H14" s="585">
        <v>0</v>
      </c>
      <c r="I14" s="585">
        <v>0</v>
      </c>
      <c r="J14" s="585">
        <v>0</v>
      </c>
      <c r="K14" s="585">
        <v>0</v>
      </c>
      <c r="L14" s="585">
        <v>0</v>
      </c>
      <c r="M14" s="585">
        <v>0</v>
      </c>
      <c r="N14" s="585">
        <v>0</v>
      </c>
      <c r="O14" s="585">
        <v>0</v>
      </c>
      <c r="P14" s="585">
        <v>0</v>
      </c>
      <c r="Q14" s="583">
        <f>SUM(F14:P14)</f>
        <v>0</v>
      </c>
      <c r="R14" s="90"/>
    </row>
    <row r="15" spans="1:18" ht="12.75">
      <c r="A15" s="94"/>
      <c r="B15" s="95" t="s">
        <v>123</v>
      </c>
      <c r="C15" s="92"/>
      <c r="D15" s="92"/>
      <c r="E15" s="93"/>
      <c r="F15" s="583"/>
      <c r="G15" s="583"/>
      <c r="H15" s="583"/>
      <c r="I15" s="583"/>
      <c r="J15" s="583"/>
      <c r="K15" s="583"/>
      <c r="L15" s="583"/>
      <c r="M15" s="583"/>
      <c r="N15" s="583"/>
      <c r="O15" s="583"/>
      <c r="P15" s="583"/>
      <c r="Q15" s="583"/>
      <c r="R15" s="90"/>
    </row>
    <row r="16" spans="1:18" ht="12.75">
      <c r="A16" s="94"/>
      <c r="B16" s="92" t="s">
        <v>124</v>
      </c>
      <c r="C16" s="92"/>
      <c r="D16" s="92"/>
      <c r="E16" s="93"/>
      <c r="F16" s="583"/>
      <c r="G16" s="583"/>
      <c r="H16" s="583"/>
      <c r="I16" s="583"/>
      <c r="J16" s="583"/>
      <c r="K16" s="583"/>
      <c r="L16" s="583"/>
      <c r="M16" s="583"/>
      <c r="N16" s="583"/>
      <c r="O16" s="583"/>
      <c r="P16" s="583"/>
      <c r="Q16" s="583"/>
      <c r="R16" s="90"/>
    </row>
    <row r="17" spans="1:18" ht="12.75">
      <c r="A17" s="94"/>
      <c r="B17" s="95" t="s">
        <v>125</v>
      </c>
      <c r="C17" s="92"/>
      <c r="D17" s="92"/>
      <c r="E17" s="93">
        <v>71</v>
      </c>
      <c r="F17" s="585">
        <v>0</v>
      </c>
      <c r="G17" s="585">
        <v>0</v>
      </c>
      <c r="H17" s="585">
        <v>0</v>
      </c>
      <c r="I17" s="585">
        <v>0</v>
      </c>
      <c r="J17" s="585">
        <v>0</v>
      </c>
      <c r="K17" s="585">
        <v>0</v>
      </c>
      <c r="L17" s="585">
        <v>0</v>
      </c>
      <c r="M17" s="585">
        <v>0</v>
      </c>
      <c r="N17" s="585">
        <v>0</v>
      </c>
      <c r="O17" s="585">
        <v>0</v>
      </c>
      <c r="P17" s="585">
        <v>0</v>
      </c>
      <c r="Q17" s="583">
        <f>SUM(F17:P17)</f>
        <v>0</v>
      </c>
      <c r="R17" s="90"/>
    </row>
    <row r="18" spans="1:18" ht="12.75">
      <c r="A18" s="94"/>
      <c r="B18" s="92" t="s">
        <v>126</v>
      </c>
      <c r="C18" s="92"/>
      <c r="D18" s="92"/>
      <c r="E18" s="93">
        <v>72</v>
      </c>
      <c r="F18" s="585">
        <v>0</v>
      </c>
      <c r="G18" s="585">
        <v>0</v>
      </c>
      <c r="H18" s="585">
        <v>0</v>
      </c>
      <c r="I18" s="585">
        <v>0</v>
      </c>
      <c r="J18" s="585">
        <v>0</v>
      </c>
      <c r="K18" s="585">
        <v>0</v>
      </c>
      <c r="L18" s="585">
        <v>0</v>
      </c>
      <c r="M18" s="585">
        <v>0</v>
      </c>
      <c r="N18" s="585">
        <v>0</v>
      </c>
      <c r="O18" s="585">
        <v>0</v>
      </c>
      <c r="P18" s="585">
        <v>0</v>
      </c>
      <c r="Q18" s="583">
        <f>SUM(F18:P18)</f>
        <v>0</v>
      </c>
      <c r="R18" s="90"/>
    </row>
    <row r="19" spans="1:18" ht="12.75">
      <c r="A19" s="94"/>
      <c r="B19" s="92" t="s">
        <v>127</v>
      </c>
      <c r="C19" s="95"/>
      <c r="D19" s="92"/>
      <c r="E19" s="93">
        <v>74</v>
      </c>
      <c r="F19" s="585">
        <v>0</v>
      </c>
      <c r="G19" s="585">
        <v>0</v>
      </c>
      <c r="H19" s="585">
        <v>0</v>
      </c>
      <c r="I19" s="585">
        <v>0</v>
      </c>
      <c r="J19" s="585">
        <v>0</v>
      </c>
      <c r="K19" s="585">
        <v>0</v>
      </c>
      <c r="L19" s="585">
        <v>0</v>
      </c>
      <c r="M19" s="585">
        <v>0</v>
      </c>
      <c r="N19" s="585">
        <v>0</v>
      </c>
      <c r="O19" s="585">
        <v>0</v>
      </c>
      <c r="P19" s="585">
        <v>0</v>
      </c>
      <c r="Q19" s="583">
        <f>SUM(F19:P19)</f>
        <v>0</v>
      </c>
      <c r="R19" s="90"/>
    </row>
    <row r="20" spans="1:18" ht="12.75">
      <c r="A20" s="94"/>
      <c r="B20" s="95"/>
      <c r="C20" s="92"/>
      <c r="D20" s="92"/>
      <c r="E20" s="93"/>
      <c r="F20" s="583"/>
      <c r="G20" s="583"/>
      <c r="H20" s="583"/>
      <c r="I20" s="583"/>
      <c r="J20" s="583"/>
      <c r="K20" s="583"/>
      <c r="L20" s="583"/>
      <c r="M20" s="583"/>
      <c r="N20" s="583"/>
      <c r="O20" s="583"/>
      <c r="P20" s="583"/>
      <c r="Q20" s="583"/>
      <c r="R20" s="90"/>
    </row>
    <row r="21" spans="1:18" ht="12.75">
      <c r="A21" s="96" t="s">
        <v>128</v>
      </c>
      <c r="B21" s="97"/>
      <c r="C21" s="88"/>
      <c r="D21" s="88"/>
      <c r="E21" s="89">
        <v>75</v>
      </c>
      <c r="F21" s="586">
        <v>0</v>
      </c>
      <c r="G21" s="586">
        <v>0</v>
      </c>
      <c r="H21" s="586">
        <v>0</v>
      </c>
      <c r="I21" s="586">
        <v>0</v>
      </c>
      <c r="J21" s="586">
        <v>0</v>
      </c>
      <c r="K21" s="586">
        <v>0</v>
      </c>
      <c r="L21" s="586">
        <v>0</v>
      </c>
      <c r="M21" s="586">
        <v>0</v>
      </c>
      <c r="N21" s="586">
        <v>0</v>
      </c>
      <c r="O21" s="586">
        <v>0</v>
      </c>
      <c r="P21" s="586">
        <v>0</v>
      </c>
      <c r="Q21" s="582">
        <f>SUM(F21:P21)</f>
        <v>0</v>
      </c>
      <c r="R21" s="90"/>
    </row>
    <row r="22" spans="1:18" ht="12.75">
      <c r="A22" s="98"/>
      <c r="B22" s="99"/>
      <c r="C22" s="100"/>
      <c r="D22" s="100"/>
      <c r="E22" s="101"/>
      <c r="F22" s="587"/>
      <c r="G22" s="587"/>
      <c r="H22" s="587"/>
      <c r="I22" s="587"/>
      <c r="J22" s="587"/>
      <c r="K22" s="587"/>
      <c r="L22" s="587"/>
      <c r="M22" s="587"/>
      <c r="N22" s="587"/>
      <c r="O22" s="587"/>
      <c r="P22" s="587"/>
      <c r="Q22" s="582"/>
      <c r="R22" s="90"/>
    </row>
    <row r="23" spans="1:18" ht="12.75">
      <c r="A23" s="96" t="s">
        <v>129</v>
      </c>
      <c r="B23" s="102"/>
      <c r="C23" s="88"/>
      <c r="D23" s="88"/>
      <c r="E23" s="89">
        <v>76</v>
      </c>
      <c r="F23" s="586">
        <v>0</v>
      </c>
      <c r="G23" s="586">
        <v>0</v>
      </c>
      <c r="H23" s="586">
        <v>0</v>
      </c>
      <c r="I23" s="586">
        <v>0</v>
      </c>
      <c r="J23" s="586">
        <v>0</v>
      </c>
      <c r="K23" s="586">
        <v>0</v>
      </c>
      <c r="L23" s="586">
        <v>0</v>
      </c>
      <c r="M23" s="586">
        <v>0</v>
      </c>
      <c r="N23" s="586">
        <v>0</v>
      </c>
      <c r="O23" s="586">
        <v>0</v>
      </c>
      <c r="P23" s="586">
        <v>0</v>
      </c>
      <c r="Q23" s="582">
        <f>SUM(F23:P23)</f>
        <v>0</v>
      </c>
      <c r="R23" s="90"/>
    </row>
    <row r="24" spans="1:18" ht="12.75">
      <c r="A24" s="94"/>
      <c r="B24" s="92"/>
      <c r="C24" s="92"/>
      <c r="D24" s="92"/>
      <c r="E24" s="93"/>
      <c r="F24" s="583"/>
      <c r="G24" s="583"/>
      <c r="H24" s="583"/>
      <c r="I24" s="583"/>
      <c r="J24" s="583"/>
      <c r="K24" s="583"/>
      <c r="L24" s="583"/>
      <c r="M24" s="583"/>
      <c r="N24" s="583"/>
      <c r="O24" s="583"/>
      <c r="P24" s="583"/>
      <c r="Q24" s="583"/>
      <c r="R24" s="90"/>
    </row>
    <row r="25" spans="1:18" ht="12.75">
      <c r="A25" s="96" t="s">
        <v>130</v>
      </c>
      <c r="B25" s="88"/>
      <c r="C25" s="88"/>
      <c r="D25" s="88"/>
      <c r="E25" s="89"/>
      <c r="F25" s="582"/>
      <c r="G25" s="582"/>
      <c r="H25" s="582"/>
      <c r="I25" s="582"/>
      <c r="J25" s="582"/>
      <c r="K25" s="582"/>
      <c r="L25" s="582"/>
      <c r="M25" s="582"/>
      <c r="N25" s="582"/>
      <c r="O25" s="582"/>
      <c r="P25" s="582"/>
      <c r="Q25" s="582"/>
      <c r="R25" s="90"/>
    </row>
    <row r="26" spans="1:18" ht="12.75">
      <c r="A26" s="96" t="s">
        <v>131</v>
      </c>
      <c r="B26" s="88"/>
      <c r="C26" s="88"/>
      <c r="D26" s="88"/>
      <c r="E26" s="89">
        <v>780</v>
      </c>
      <c r="F26" s="586">
        <v>0</v>
      </c>
      <c r="G26" s="586">
        <v>0</v>
      </c>
      <c r="H26" s="586">
        <v>0</v>
      </c>
      <c r="I26" s="586">
        <v>0</v>
      </c>
      <c r="J26" s="586">
        <v>0</v>
      </c>
      <c r="K26" s="586">
        <v>0</v>
      </c>
      <c r="L26" s="586">
        <v>0</v>
      </c>
      <c r="M26" s="586">
        <v>0</v>
      </c>
      <c r="N26" s="586">
        <v>0</v>
      </c>
      <c r="O26" s="586">
        <v>0</v>
      </c>
      <c r="P26" s="586">
        <v>0</v>
      </c>
      <c r="Q26" s="582">
        <f>SUM(F26:P26)</f>
        <v>0</v>
      </c>
      <c r="R26" s="90"/>
    </row>
    <row r="27" spans="1:18" ht="12.75">
      <c r="A27" s="98"/>
      <c r="B27" s="100"/>
      <c r="C27" s="100"/>
      <c r="D27" s="100"/>
      <c r="E27" s="101"/>
      <c r="F27" s="587"/>
      <c r="G27" s="587"/>
      <c r="H27" s="587"/>
      <c r="I27" s="587"/>
      <c r="J27" s="587"/>
      <c r="K27" s="587"/>
      <c r="L27" s="587"/>
      <c r="M27" s="587"/>
      <c r="N27" s="587"/>
      <c r="O27" s="587"/>
      <c r="P27" s="587"/>
      <c r="Q27" s="582"/>
      <c r="R27" s="90"/>
    </row>
    <row r="28" spans="1:18" ht="12.75">
      <c r="A28" s="96" t="s">
        <v>132</v>
      </c>
      <c r="B28" s="88"/>
      <c r="C28" s="88"/>
      <c r="D28" s="88"/>
      <c r="E28" s="89"/>
      <c r="F28" s="582"/>
      <c r="G28" s="582"/>
      <c r="H28" s="582"/>
      <c r="I28" s="582"/>
      <c r="J28" s="582"/>
      <c r="K28" s="582"/>
      <c r="L28" s="582"/>
      <c r="M28" s="582"/>
      <c r="N28" s="582"/>
      <c r="O28" s="582"/>
      <c r="P28" s="582"/>
      <c r="Q28" s="582"/>
      <c r="R28" s="75"/>
    </row>
    <row r="29" spans="1:18" ht="12.75">
      <c r="A29" s="96"/>
      <c r="B29" s="88" t="s">
        <v>133</v>
      </c>
      <c r="C29" s="88"/>
      <c r="D29" s="88"/>
      <c r="E29" s="89">
        <v>77</v>
      </c>
      <c r="F29" s="586">
        <v>0</v>
      </c>
      <c r="G29" s="586">
        <v>0</v>
      </c>
      <c r="H29" s="586">
        <v>0</v>
      </c>
      <c r="I29" s="586">
        <v>0</v>
      </c>
      <c r="J29" s="586">
        <v>0</v>
      </c>
      <c r="K29" s="586">
        <v>0</v>
      </c>
      <c r="L29" s="586">
        <v>0</v>
      </c>
      <c r="M29" s="586">
        <v>0</v>
      </c>
      <c r="N29" s="586">
        <v>0</v>
      </c>
      <c r="O29" s="586">
        <v>0</v>
      </c>
      <c r="P29" s="586">
        <v>0</v>
      </c>
      <c r="Q29" s="582">
        <f>SUM(F29:P29)</f>
        <v>0</v>
      </c>
      <c r="R29" s="90"/>
    </row>
    <row r="30" spans="1:18" ht="12.75">
      <c r="A30" s="98"/>
      <c r="B30" s="100"/>
      <c r="C30" s="100"/>
      <c r="D30" s="100"/>
      <c r="E30" s="101"/>
      <c r="F30" s="587"/>
      <c r="G30" s="587"/>
      <c r="H30" s="587"/>
      <c r="I30" s="587"/>
      <c r="J30" s="587"/>
      <c r="K30" s="587"/>
      <c r="L30" s="587"/>
      <c r="M30" s="587"/>
      <c r="N30" s="587"/>
      <c r="O30" s="587"/>
      <c r="P30" s="587"/>
      <c r="Q30" s="582"/>
      <c r="R30" s="75"/>
    </row>
    <row r="31" spans="1:18" ht="12.75">
      <c r="A31" s="96" t="s">
        <v>134</v>
      </c>
      <c r="B31" s="88"/>
      <c r="C31" s="97"/>
      <c r="D31" s="88"/>
      <c r="E31" s="89"/>
      <c r="F31" s="586">
        <v>0</v>
      </c>
      <c r="G31" s="586">
        <v>0</v>
      </c>
      <c r="H31" s="586">
        <v>0</v>
      </c>
      <c r="I31" s="586">
        <v>0</v>
      </c>
      <c r="J31" s="586">
        <v>0</v>
      </c>
      <c r="K31" s="586">
        <v>0</v>
      </c>
      <c r="L31" s="586">
        <v>0</v>
      </c>
      <c r="M31" s="586">
        <v>0</v>
      </c>
      <c r="N31" s="586">
        <v>0</v>
      </c>
      <c r="O31" s="586">
        <v>0</v>
      </c>
      <c r="P31" s="586">
        <v>0</v>
      </c>
      <c r="Q31" s="582">
        <f>SUM(F31:P31)</f>
        <v>0</v>
      </c>
      <c r="R31" s="90"/>
    </row>
    <row r="32" spans="1:18" ht="12.75">
      <c r="A32" s="94"/>
      <c r="B32" s="92"/>
      <c r="C32" s="92"/>
      <c r="D32" s="92"/>
      <c r="E32" s="93"/>
      <c r="F32" s="588"/>
      <c r="G32" s="588"/>
      <c r="H32" s="588"/>
      <c r="I32" s="588"/>
      <c r="J32" s="588"/>
      <c r="K32" s="588"/>
      <c r="L32" s="588"/>
      <c r="M32" s="588"/>
      <c r="N32" s="588"/>
      <c r="O32" s="588"/>
      <c r="P32" s="588"/>
      <c r="Q32" s="588"/>
      <c r="R32" s="90"/>
    </row>
    <row r="33" spans="1:18" ht="15.75">
      <c r="A33" s="103"/>
      <c r="B33" s="104"/>
      <c r="C33" s="104"/>
      <c r="D33" s="105"/>
      <c r="E33" s="106"/>
      <c r="F33" s="589"/>
      <c r="G33" s="589"/>
      <c r="H33" s="589"/>
      <c r="I33" s="589"/>
      <c r="J33" s="589"/>
      <c r="K33" s="589"/>
      <c r="L33" s="589"/>
      <c r="M33" s="589"/>
      <c r="N33" s="589"/>
      <c r="O33" s="589"/>
      <c r="P33" s="589"/>
      <c r="Q33" s="589"/>
      <c r="R33" s="90"/>
    </row>
    <row r="34" spans="1:18" ht="15">
      <c r="A34" s="107"/>
      <c r="B34" s="108"/>
      <c r="C34" s="108"/>
      <c r="D34" s="109" t="s">
        <v>40</v>
      </c>
      <c r="E34" s="110"/>
      <c r="F34" s="590">
        <f aca="true" t="shared" si="1" ref="F34:Q34">SUM(F12,F21,F23,F26,F29,F31)</f>
        <v>0</v>
      </c>
      <c r="G34" s="590">
        <f t="shared" si="1"/>
        <v>0</v>
      </c>
      <c r="H34" s="590">
        <f t="shared" si="1"/>
        <v>0</v>
      </c>
      <c r="I34" s="590">
        <f>SUM(I12,I21,I23,I26,I29,I31)</f>
        <v>0</v>
      </c>
      <c r="J34" s="590">
        <f>SUM(J12,J21,J23,J26,J29,J31)</f>
        <v>0</v>
      </c>
      <c r="K34" s="590">
        <f t="shared" si="1"/>
        <v>0</v>
      </c>
      <c r="L34" s="590">
        <f t="shared" si="1"/>
        <v>0</v>
      </c>
      <c r="M34" s="590">
        <f t="shared" si="1"/>
        <v>0</v>
      </c>
      <c r="N34" s="590">
        <f>SUM(N12,N21,N23,N26,N29,N31)</f>
        <v>0</v>
      </c>
      <c r="O34" s="590">
        <f>SUM(O12,O21,O23,O26,O29,O31)</f>
        <v>0</v>
      </c>
      <c r="P34" s="590">
        <f t="shared" si="1"/>
        <v>0</v>
      </c>
      <c r="Q34" s="590">
        <f t="shared" si="1"/>
        <v>0</v>
      </c>
      <c r="R34" s="90"/>
    </row>
    <row r="35" spans="1:18" ht="16.5" thickBot="1">
      <c r="A35" s="111"/>
      <c r="B35" s="112"/>
      <c r="C35" s="112"/>
      <c r="D35" s="113"/>
      <c r="E35" s="114"/>
      <c r="F35" s="115"/>
      <c r="G35" s="115"/>
      <c r="H35" s="115"/>
      <c r="I35" s="115"/>
      <c r="J35" s="115"/>
      <c r="K35" s="115"/>
      <c r="L35" s="115"/>
      <c r="M35" s="115"/>
      <c r="N35" s="115"/>
      <c r="O35" s="115"/>
      <c r="P35" s="115"/>
      <c r="Q35" s="115"/>
      <c r="R35" s="75"/>
    </row>
    <row r="36" spans="1:18" ht="13.5" thickTop="1">
      <c r="A36" s="116"/>
      <c r="B36" s="117"/>
      <c r="C36" s="117"/>
      <c r="D36" s="117"/>
      <c r="E36" s="118"/>
      <c r="F36" s="119"/>
      <c r="G36" s="119"/>
      <c r="H36" s="119"/>
      <c r="I36" s="119"/>
      <c r="J36" s="119"/>
      <c r="K36" s="119"/>
      <c r="L36" s="119"/>
      <c r="M36" s="119"/>
      <c r="N36" s="119"/>
      <c r="O36" s="119"/>
      <c r="P36" s="119"/>
      <c r="Q36" s="117"/>
      <c r="R36" s="75"/>
    </row>
    <row r="37" spans="1:18" ht="13.5" thickBot="1">
      <c r="A37" s="116"/>
      <c r="B37" s="117"/>
      <c r="C37" s="117"/>
      <c r="D37" s="117"/>
      <c r="E37" s="118"/>
      <c r="F37" s="119"/>
      <c r="G37" s="119"/>
      <c r="H37" s="119"/>
      <c r="I37" s="119"/>
      <c r="J37" s="119"/>
      <c r="K37" s="119"/>
      <c r="L37" s="119"/>
      <c r="M37" s="119"/>
      <c r="N37" s="119"/>
      <c r="O37" s="119"/>
      <c r="P37" s="119"/>
      <c r="Q37" s="117"/>
      <c r="R37" s="75"/>
    </row>
    <row r="38" spans="1:18" ht="13.5" thickTop="1">
      <c r="A38" s="889" t="s">
        <v>135</v>
      </c>
      <c r="B38" s="890"/>
      <c r="C38" s="890"/>
      <c r="D38" s="891"/>
      <c r="E38" s="903" t="s">
        <v>3</v>
      </c>
      <c r="F38" s="897" t="s">
        <v>159</v>
      </c>
      <c r="G38" s="898"/>
      <c r="H38" s="898"/>
      <c r="I38" s="898"/>
      <c r="J38" s="899"/>
      <c r="K38" s="897" t="s">
        <v>160</v>
      </c>
      <c r="L38" s="898"/>
      <c r="M38" s="898"/>
      <c r="N38" s="898"/>
      <c r="O38" s="899"/>
      <c r="P38" s="909" t="s">
        <v>161</v>
      </c>
      <c r="Q38" s="909" t="s">
        <v>40</v>
      </c>
      <c r="R38" s="75"/>
    </row>
    <row r="39" spans="1:18" ht="12.75">
      <c r="A39" s="892"/>
      <c r="B39" s="893"/>
      <c r="C39" s="893"/>
      <c r="D39" s="894"/>
      <c r="E39" s="904"/>
      <c r="F39" s="900"/>
      <c r="G39" s="901"/>
      <c r="H39" s="901"/>
      <c r="I39" s="901"/>
      <c r="J39" s="902"/>
      <c r="K39" s="900"/>
      <c r="L39" s="901"/>
      <c r="M39" s="901"/>
      <c r="N39" s="901"/>
      <c r="O39" s="902"/>
      <c r="P39" s="910"/>
      <c r="Q39" s="910"/>
      <c r="R39" s="75"/>
    </row>
    <row r="40" spans="1:18" ht="25.5">
      <c r="A40" s="572"/>
      <c r="B40" s="573"/>
      <c r="C40" s="573"/>
      <c r="D40" s="573"/>
      <c r="E40" s="89"/>
      <c r="F40" s="905" t="s">
        <v>387</v>
      </c>
      <c r="G40" s="906"/>
      <c r="H40" s="906"/>
      <c r="I40" s="907"/>
      <c r="J40" s="80" t="s">
        <v>161</v>
      </c>
      <c r="K40" s="905" t="s">
        <v>387</v>
      </c>
      <c r="L40" s="906"/>
      <c r="M40" s="906"/>
      <c r="N40" s="908"/>
      <c r="O40" s="575" t="s">
        <v>161</v>
      </c>
      <c r="P40" s="569"/>
      <c r="Q40" s="569"/>
      <c r="R40" s="75"/>
    </row>
    <row r="41" spans="1:18" ht="31.5" customHeight="1">
      <c r="A41" s="76"/>
      <c r="B41" s="77"/>
      <c r="C41" s="78"/>
      <c r="D41" s="78"/>
      <c r="E41" s="79"/>
      <c r="F41" s="80" t="s">
        <v>162</v>
      </c>
      <c r="G41" s="80" t="s">
        <v>163</v>
      </c>
      <c r="H41" s="80" t="s">
        <v>169</v>
      </c>
      <c r="I41" s="80" t="s">
        <v>373</v>
      </c>
      <c r="J41" s="80"/>
      <c r="K41" s="80" t="s">
        <v>162</v>
      </c>
      <c r="L41" s="80" t="s">
        <v>163</v>
      </c>
      <c r="M41" s="80" t="s">
        <v>169</v>
      </c>
      <c r="N41" s="80" t="s">
        <v>373</v>
      </c>
      <c r="O41" s="80"/>
      <c r="P41" s="81"/>
      <c r="Q41" s="81"/>
      <c r="R41" s="75"/>
    </row>
    <row r="42" spans="1:18" ht="12.75">
      <c r="A42" s="76"/>
      <c r="B42" s="77"/>
      <c r="C42" s="78"/>
      <c r="D42" s="78"/>
      <c r="E42" s="79"/>
      <c r="F42" s="82"/>
      <c r="G42" s="82"/>
      <c r="H42" s="82"/>
      <c r="I42" s="82"/>
      <c r="J42" s="82"/>
      <c r="K42" s="82"/>
      <c r="L42" s="82"/>
      <c r="M42" s="82"/>
      <c r="N42" s="82"/>
      <c r="O42" s="82"/>
      <c r="P42" s="82"/>
      <c r="Q42" s="82"/>
      <c r="R42" s="75"/>
    </row>
    <row r="43" spans="1:18" ht="12.75">
      <c r="A43" s="83"/>
      <c r="B43" s="84"/>
      <c r="C43" s="84"/>
      <c r="D43" s="84"/>
      <c r="E43" s="85"/>
      <c r="F43" s="86"/>
      <c r="G43" s="86"/>
      <c r="H43" s="86"/>
      <c r="I43" s="86"/>
      <c r="J43" s="86"/>
      <c r="K43" s="86"/>
      <c r="L43" s="86"/>
      <c r="M43" s="86"/>
      <c r="N43" s="86"/>
      <c r="O43" s="86"/>
      <c r="P43" s="86"/>
      <c r="Q43" s="86"/>
      <c r="R43" s="75"/>
    </row>
    <row r="44" spans="1:18" ht="12.75">
      <c r="A44" s="87" t="s">
        <v>136</v>
      </c>
      <c r="B44" s="88"/>
      <c r="C44" s="88"/>
      <c r="D44" s="88"/>
      <c r="E44" s="89" t="s">
        <v>137</v>
      </c>
      <c r="F44" s="582">
        <f aca="true" t="shared" si="2" ref="F44:Q44">SUM(F46,F47,F48,F51,F54,F56,F57,F59)</f>
        <v>0</v>
      </c>
      <c r="G44" s="582">
        <f t="shared" si="2"/>
        <v>0</v>
      </c>
      <c r="H44" s="582">
        <f t="shared" si="2"/>
        <v>0</v>
      </c>
      <c r="I44" s="582">
        <f>SUM(I46,I47,I48,I51,I54,I56,I57,I59)</f>
        <v>0</v>
      </c>
      <c r="J44" s="582">
        <f>SUM(J46,J47,J48,J51,J54,J56,J57,J59)</f>
        <v>0</v>
      </c>
      <c r="K44" s="582">
        <f t="shared" si="2"/>
        <v>0</v>
      </c>
      <c r="L44" s="582">
        <f t="shared" si="2"/>
        <v>0</v>
      </c>
      <c r="M44" s="582">
        <f t="shared" si="2"/>
        <v>0</v>
      </c>
      <c r="N44" s="582">
        <f>SUM(N46,N47,N48,N51,N54,N56,N57,N59)</f>
        <v>0</v>
      </c>
      <c r="O44" s="582">
        <f>SUM(O46,O47,O48,O51,O54,O56,O57,O59)</f>
        <v>0</v>
      </c>
      <c r="P44" s="582">
        <f t="shared" si="2"/>
        <v>0</v>
      </c>
      <c r="Q44" s="582">
        <f t="shared" si="2"/>
        <v>0</v>
      </c>
      <c r="R44" s="75"/>
    </row>
    <row r="45" spans="1:18" ht="12.75">
      <c r="A45" s="91"/>
      <c r="B45" s="92"/>
      <c r="C45" s="92"/>
      <c r="D45" s="92"/>
      <c r="E45" s="93"/>
      <c r="F45" s="583"/>
      <c r="G45" s="583"/>
      <c r="H45" s="583"/>
      <c r="I45" s="583"/>
      <c r="J45" s="583"/>
      <c r="K45" s="583"/>
      <c r="L45" s="583"/>
      <c r="M45" s="583"/>
      <c r="N45" s="583"/>
      <c r="O45" s="583"/>
      <c r="P45" s="583"/>
      <c r="Q45" s="583"/>
      <c r="R45" s="75"/>
    </row>
    <row r="46" spans="1:18" ht="12.75">
      <c r="A46" s="94"/>
      <c r="B46" s="92" t="s">
        <v>138</v>
      </c>
      <c r="C46" s="92"/>
      <c r="D46" s="92"/>
      <c r="E46" s="93">
        <v>60</v>
      </c>
      <c r="F46" s="585">
        <v>0</v>
      </c>
      <c r="G46" s="585">
        <v>0</v>
      </c>
      <c r="H46" s="585">
        <v>0</v>
      </c>
      <c r="I46" s="585">
        <v>0</v>
      </c>
      <c r="J46" s="585">
        <v>0</v>
      </c>
      <c r="K46" s="585">
        <v>0</v>
      </c>
      <c r="L46" s="585">
        <v>0</v>
      </c>
      <c r="M46" s="585">
        <v>0</v>
      </c>
      <c r="N46" s="585">
        <v>0</v>
      </c>
      <c r="O46" s="585">
        <v>0</v>
      </c>
      <c r="P46" s="585">
        <v>0</v>
      </c>
      <c r="Q46" s="583">
        <f>SUM(F46:P46)</f>
        <v>0</v>
      </c>
      <c r="R46" s="75"/>
    </row>
    <row r="47" spans="1:18" ht="12.75">
      <c r="A47" s="94"/>
      <c r="B47" s="95" t="s">
        <v>139</v>
      </c>
      <c r="C47" s="92"/>
      <c r="D47" s="92"/>
      <c r="E47" s="93">
        <v>61</v>
      </c>
      <c r="F47" s="585">
        <v>0</v>
      </c>
      <c r="G47" s="585">
        <v>0</v>
      </c>
      <c r="H47" s="585">
        <v>0</v>
      </c>
      <c r="I47" s="585">
        <v>0</v>
      </c>
      <c r="J47" s="585">
        <v>0</v>
      </c>
      <c r="K47" s="585">
        <v>0</v>
      </c>
      <c r="L47" s="585">
        <v>0</v>
      </c>
      <c r="M47" s="585">
        <v>0</v>
      </c>
      <c r="N47" s="585">
        <v>0</v>
      </c>
      <c r="O47" s="585">
        <v>0</v>
      </c>
      <c r="P47" s="585">
        <v>0</v>
      </c>
      <c r="Q47" s="583">
        <f>SUM(F47:P47)</f>
        <v>0</v>
      </c>
      <c r="R47" s="75"/>
    </row>
    <row r="48" spans="1:18" ht="12.75">
      <c r="A48" s="94"/>
      <c r="B48" s="92" t="s">
        <v>140</v>
      </c>
      <c r="C48" s="92"/>
      <c r="D48" s="92"/>
      <c r="E48" s="93">
        <v>62</v>
      </c>
      <c r="F48" s="585">
        <v>0</v>
      </c>
      <c r="G48" s="585">
        <v>0</v>
      </c>
      <c r="H48" s="585">
        <v>0</v>
      </c>
      <c r="I48" s="585">
        <v>0</v>
      </c>
      <c r="J48" s="585">
        <v>0</v>
      </c>
      <c r="K48" s="585">
        <v>0</v>
      </c>
      <c r="L48" s="585">
        <v>0</v>
      </c>
      <c r="M48" s="585">
        <v>0</v>
      </c>
      <c r="N48" s="585">
        <v>0</v>
      </c>
      <c r="O48" s="585">
        <v>0</v>
      </c>
      <c r="P48" s="585">
        <v>0</v>
      </c>
      <c r="Q48" s="583">
        <f>SUM(F48:P48)</f>
        <v>0</v>
      </c>
      <c r="R48" s="75"/>
    </row>
    <row r="49" spans="1:18" ht="12.75">
      <c r="A49" s="94"/>
      <c r="B49" s="95" t="s">
        <v>141</v>
      </c>
      <c r="C49" s="92"/>
      <c r="D49" s="92"/>
      <c r="E49" s="93"/>
      <c r="F49" s="583"/>
      <c r="G49" s="583"/>
      <c r="H49" s="583"/>
      <c r="I49" s="583"/>
      <c r="J49" s="583"/>
      <c r="K49" s="583"/>
      <c r="L49" s="583"/>
      <c r="M49" s="583"/>
      <c r="N49" s="583"/>
      <c r="O49" s="583"/>
      <c r="P49" s="583"/>
      <c r="Q49" s="583"/>
      <c r="R49" s="75"/>
    </row>
    <row r="50" spans="1:18" ht="12.75">
      <c r="A50" s="94"/>
      <c r="B50" s="92" t="s">
        <v>142</v>
      </c>
      <c r="C50" s="92"/>
      <c r="D50" s="92"/>
      <c r="E50" s="93"/>
      <c r="F50" s="583"/>
      <c r="G50" s="583"/>
      <c r="H50" s="583"/>
      <c r="I50" s="583"/>
      <c r="J50" s="583"/>
      <c r="K50" s="583"/>
      <c r="L50" s="583"/>
      <c r="M50" s="583"/>
      <c r="N50" s="583"/>
      <c r="O50" s="583"/>
      <c r="P50" s="583"/>
      <c r="Q50" s="583"/>
      <c r="R50" s="75"/>
    </row>
    <row r="51" spans="1:18" ht="12.75">
      <c r="A51" s="94"/>
      <c r="B51" s="92" t="s">
        <v>143</v>
      </c>
      <c r="C51" s="95"/>
      <c r="D51" s="92"/>
      <c r="E51" s="93">
        <v>630</v>
      </c>
      <c r="F51" s="585">
        <v>0</v>
      </c>
      <c r="G51" s="585">
        <v>0</v>
      </c>
      <c r="H51" s="585">
        <v>0</v>
      </c>
      <c r="I51" s="585">
        <v>0</v>
      </c>
      <c r="J51" s="585">
        <v>0</v>
      </c>
      <c r="K51" s="585">
        <v>0</v>
      </c>
      <c r="L51" s="585">
        <v>0</v>
      </c>
      <c r="M51" s="585">
        <v>0</v>
      </c>
      <c r="N51" s="585">
        <v>0</v>
      </c>
      <c r="O51" s="585">
        <v>0</v>
      </c>
      <c r="P51" s="585">
        <v>0</v>
      </c>
      <c r="Q51" s="583">
        <f>SUM(F51:P51)</f>
        <v>0</v>
      </c>
      <c r="R51" s="75"/>
    </row>
    <row r="52" spans="1:18" ht="12.75">
      <c r="A52" s="94"/>
      <c r="B52" s="92" t="s">
        <v>144</v>
      </c>
      <c r="C52" s="95"/>
      <c r="D52" s="92"/>
      <c r="E52" s="93"/>
      <c r="F52" s="583"/>
      <c r="G52" s="583"/>
      <c r="H52" s="583"/>
      <c r="I52" s="583"/>
      <c r="J52" s="583"/>
      <c r="K52" s="583"/>
      <c r="L52" s="583"/>
      <c r="M52" s="583"/>
      <c r="N52" s="583"/>
      <c r="O52" s="583"/>
      <c r="P52" s="583"/>
      <c r="Q52" s="583"/>
      <c r="R52" s="75"/>
    </row>
    <row r="53" spans="1:18" ht="12.75">
      <c r="A53" s="94"/>
      <c r="B53" s="92" t="s">
        <v>145</v>
      </c>
      <c r="C53" s="95"/>
      <c r="D53" s="92"/>
      <c r="E53" s="93"/>
      <c r="F53" s="583"/>
      <c r="G53" s="583"/>
      <c r="H53" s="583"/>
      <c r="I53" s="583"/>
      <c r="J53" s="583"/>
      <c r="K53" s="583"/>
      <c r="L53" s="583"/>
      <c r="M53" s="583"/>
      <c r="N53" s="583"/>
      <c r="O53" s="583"/>
      <c r="P53" s="583"/>
      <c r="Q53" s="583"/>
      <c r="R53" s="75"/>
    </row>
    <row r="54" spans="1:18" ht="12.75">
      <c r="A54" s="94"/>
      <c r="B54" s="92" t="s">
        <v>146</v>
      </c>
      <c r="C54" s="95"/>
      <c r="D54" s="92"/>
      <c r="E54" s="93" t="s">
        <v>147</v>
      </c>
      <c r="F54" s="585">
        <v>0</v>
      </c>
      <c r="G54" s="585">
        <v>0</v>
      </c>
      <c r="H54" s="585">
        <v>0</v>
      </c>
      <c r="I54" s="585">
        <v>0</v>
      </c>
      <c r="J54" s="585">
        <v>0</v>
      </c>
      <c r="K54" s="585">
        <v>0</v>
      </c>
      <c r="L54" s="585">
        <v>0</v>
      </c>
      <c r="M54" s="585">
        <v>0</v>
      </c>
      <c r="N54" s="585">
        <v>0</v>
      </c>
      <c r="O54" s="585">
        <v>0</v>
      </c>
      <c r="P54" s="585">
        <v>0</v>
      </c>
      <c r="Q54" s="583">
        <f>SUM(F54:P54)</f>
        <v>0</v>
      </c>
      <c r="R54" s="75"/>
    </row>
    <row r="55" spans="1:18" ht="12.75">
      <c r="A55" s="94"/>
      <c r="B55" s="92" t="s">
        <v>148</v>
      </c>
      <c r="C55" s="95"/>
      <c r="D55" s="92"/>
      <c r="E55" s="93"/>
      <c r="F55" s="583"/>
      <c r="G55" s="583"/>
      <c r="H55" s="583"/>
      <c r="I55" s="583"/>
      <c r="J55" s="583"/>
      <c r="K55" s="583"/>
      <c r="L55" s="583"/>
      <c r="M55" s="583"/>
      <c r="N55" s="583"/>
      <c r="O55" s="583"/>
      <c r="P55" s="583"/>
      <c r="Q55" s="583"/>
      <c r="R55" s="75"/>
    </row>
    <row r="56" spans="1:18" ht="12.75">
      <c r="A56" s="94"/>
      <c r="B56" s="92" t="s">
        <v>149</v>
      </c>
      <c r="C56" s="95"/>
      <c r="D56" s="92"/>
      <c r="E56" s="93" t="s">
        <v>150</v>
      </c>
      <c r="F56" s="585">
        <v>0</v>
      </c>
      <c r="G56" s="585">
        <v>0</v>
      </c>
      <c r="H56" s="585">
        <v>0</v>
      </c>
      <c r="I56" s="585">
        <v>0</v>
      </c>
      <c r="J56" s="585">
        <v>0</v>
      </c>
      <c r="K56" s="585">
        <v>0</v>
      </c>
      <c r="L56" s="585">
        <v>0</v>
      </c>
      <c r="M56" s="585">
        <v>0</v>
      </c>
      <c r="N56" s="585">
        <v>0</v>
      </c>
      <c r="O56" s="585">
        <v>0</v>
      </c>
      <c r="P56" s="585">
        <v>0</v>
      </c>
      <c r="Q56" s="583">
        <f>SUM(F56:P56)</f>
        <v>0</v>
      </c>
      <c r="R56" s="75"/>
    </row>
    <row r="57" spans="1:18" ht="12.75">
      <c r="A57" s="94"/>
      <c r="B57" s="92" t="s">
        <v>151</v>
      </c>
      <c r="C57" s="92"/>
      <c r="D57" s="92"/>
      <c r="E57" s="93" t="s">
        <v>152</v>
      </c>
      <c r="F57" s="585">
        <v>0</v>
      </c>
      <c r="G57" s="585">
        <v>0</v>
      </c>
      <c r="H57" s="585">
        <v>0</v>
      </c>
      <c r="I57" s="585">
        <v>0</v>
      </c>
      <c r="J57" s="585">
        <v>0</v>
      </c>
      <c r="K57" s="585">
        <v>0</v>
      </c>
      <c r="L57" s="585">
        <v>0</v>
      </c>
      <c r="M57" s="585">
        <v>0</v>
      </c>
      <c r="N57" s="585">
        <v>0</v>
      </c>
      <c r="O57" s="585">
        <v>0</v>
      </c>
      <c r="P57" s="585">
        <v>0</v>
      </c>
      <c r="Q57" s="583">
        <f>SUM(F57:P57)</f>
        <v>0</v>
      </c>
      <c r="R57" s="75"/>
    </row>
    <row r="58" spans="1:18" ht="12.75">
      <c r="A58" s="94"/>
      <c r="B58" s="95" t="s">
        <v>153</v>
      </c>
      <c r="C58" s="92"/>
      <c r="D58" s="92"/>
      <c r="E58" s="93"/>
      <c r="F58" s="583"/>
      <c r="G58" s="583"/>
      <c r="H58" s="583"/>
      <c r="I58" s="583"/>
      <c r="J58" s="583"/>
      <c r="K58" s="583"/>
      <c r="L58" s="583"/>
      <c r="M58" s="583"/>
      <c r="N58" s="583"/>
      <c r="O58" s="583"/>
      <c r="P58" s="583"/>
      <c r="Q58" s="583"/>
      <c r="R58" s="75"/>
    </row>
    <row r="59" spans="1:18" ht="12.75">
      <c r="A59" s="94"/>
      <c r="B59" s="95" t="s">
        <v>154</v>
      </c>
      <c r="C59" s="92"/>
      <c r="D59" s="92"/>
      <c r="E59" s="93">
        <v>649</v>
      </c>
      <c r="F59" s="585">
        <v>0</v>
      </c>
      <c r="G59" s="585">
        <v>0</v>
      </c>
      <c r="H59" s="585">
        <v>0</v>
      </c>
      <c r="I59" s="585">
        <v>0</v>
      </c>
      <c r="J59" s="585">
        <v>0</v>
      </c>
      <c r="K59" s="585">
        <v>0</v>
      </c>
      <c r="L59" s="585">
        <v>0</v>
      </c>
      <c r="M59" s="585">
        <v>0</v>
      </c>
      <c r="N59" s="585">
        <v>0</v>
      </c>
      <c r="O59" s="585">
        <v>0</v>
      </c>
      <c r="P59" s="585">
        <v>0</v>
      </c>
      <c r="Q59" s="583">
        <f>SUM(F59:P59)</f>
        <v>0</v>
      </c>
      <c r="R59" s="75"/>
    </row>
    <row r="60" spans="1:18" ht="12.75">
      <c r="A60" s="94"/>
      <c r="B60" s="95"/>
      <c r="C60" s="92"/>
      <c r="D60" s="92"/>
      <c r="E60" s="93"/>
      <c r="F60" s="583"/>
      <c r="G60" s="583"/>
      <c r="H60" s="583"/>
      <c r="I60" s="583"/>
      <c r="J60" s="583"/>
      <c r="K60" s="583"/>
      <c r="L60" s="583"/>
      <c r="M60" s="583"/>
      <c r="N60" s="583"/>
      <c r="O60" s="583"/>
      <c r="P60" s="583"/>
      <c r="Q60" s="583"/>
      <c r="R60" s="75"/>
    </row>
    <row r="61" spans="1:18" ht="12.75">
      <c r="A61" s="96" t="s">
        <v>155</v>
      </c>
      <c r="B61" s="97"/>
      <c r="C61" s="88"/>
      <c r="D61" s="88"/>
      <c r="E61" s="89">
        <v>65</v>
      </c>
      <c r="F61" s="586">
        <v>0</v>
      </c>
      <c r="G61" s="586">
        <v>0</v>
      </c>
      <c r="H61" s="586">
        <v>0</v>
      </c>
      <c r="I61" s="586">
        <v>0</v>
      </c>
      <c r="J61" s="586">
        <v>0</v>
      </c>
      <c r="K61" s="586">
        <v>0</v>
      </c>
      <c r="L61" s="586">
        <v>0</v>
      </c>
      <c r="M61" s="586">
        <v>0</v>
      </c>
      <c r="N61" s="586">
        <v>0</v>
      </c>
      <c r="O61" s="586">
        <v>0</v>
      </c>
      <c r="P61" s="586">
        <v>0</v>
      </c>
      <c r="Q61" s="582">
        <f>SUM(F61:P61)</f>
        <v>0</v>
      </c>
      <c r="R61" s="75"/>
    </row>
    <row r="62" spans="1:18" ht="12.75">
      <c r="A62" s="98"/>
      <c r="B62" s="99"/>
      <c r="C62" s="100"/>
      <c r="D62" s="100"/>
      <c r="E62" s="101"/>
      <c r="F62" s="587"/>
      <c r="G62" s="587"/>
      <c r="H62" s="587"/>
      <c r="I62" s="587"/>
      <c r="J62" s="587"/>
      <c r="K62" s="587"/>
      <c r="L62" s="587"/>
      <c r="M62" s="587"/>
      <c r="N62" s="587"/>
      <c r="O62" s="587"/>
      <c r="P62" s="587"/>
      <c r="Q62" s="582"/>
      <c r="R62" s="75"/>
    </row>
    <row r="63" spans="1:18" ht="12.75">
      <c r="A63" s="96" t="s">
        <v>156</v>
      </c>
      <c r="B63" s="97"/>
      <c r="C63" s="88"/>
      <c r="D63" s="88"/>
      <c r="E63" s="89">
        <v>66</v>
      </c>
      <c r="F63" s="586">
        <v>0</v>
      </c>
      <c r="G63" s="586">
        <v>0</v>
      </c>
      <c r="H63" s="586">
        <v>0</v>
      </c>
      <c r="I63" s="586">
        <v>0</v>
      </c>
      <c r="J63" s="586">
        <v>0</v>
      </c>
      <c r="K63" s="586">
        <v>0</v>
      </c>
      <c r="L63" s="586">
        <v>0</v>
      </c>
      <c r="M63" s="586">
        <v>0</v>
      </c>
      <c r="N63" s="586">
        <v>0</v>
      </c>
      <c r="O63" s="586">
        <v>0</v>
      </c>
      <c r="P63" s="586">
        <v>0</v>
      </c>
      <c r="Q63" s="582">
        <f>SUM(F63:P63)</f>
        <v>0</v>
      </c>
      <c r="R63" s="75"/>
    </row>
    <row r="64" spans="1:18" ht="12.75">
      <c r="A64" s="94"/>
      <c r="B64" s="92"/>
      <c r="C64" s="92"/>
      <c r="D64" s="92"/>
      <c r="E64" s="93"/>
      <c r="F64" s="583"/>
      <c r="G64" s="583"/>
      <c r="H64" s="583"/>
      <c r="I64" s="583"/>
      <c r="J64" s="583"/>
      <c r="K64" s="583"/>
      <c r="L64" s="583"/>
      <c r="M64" s="583"/>
      <c r="N64" s="583"/>
      <c r="O64" s="583"/>
      <c r="P64" s="583"/>
      <c r="Q64" s="583"/>
      <c r="R64" s="75"/>
    </row>
    <row r="65" spans="1:18" ht="12.75">
      <c r="A65" s="96" t="s">
        <v>157</v>
      </c>
      <c r="B65" s="88"/>
      <c r="C65" s="88"/>
      <c r="D65" s="88"/>
      <c r="E65" s="89"/>
      <c r="F65" s="582"/>
      <c r="G65" s="582"/>
      <c r="H65" s="582"/>
      <c r="I65" s="582"/>
      <c r="J65" s="582"/>
      <c r="K65" s="582"/>
      <c r="L65" s="582"/>
      <c r="M65" s="582"/>
      <c r="N65" s="582"/>
      <c r="O65" s="582"/>
      <c r="P65" s="582"/>
      <c r="Q65" s="582"/>
      <c r="R65" s="75"/>
    </row>
    <row r="66" spans="1:18" ht="12.75">
      <c r="A66" s="96" t="s">
        <v>131</v>
      </c>
      <c r="B66" s="88"/>
      <c r="C66" s="88"/>
      <c r="D66" s="88"/>
      <c r="E66" s="89">
        <v>680</v>
      </c>
      <c r="F66" s="586">
        <v>0</v>
      </c>
      <c r="G66" s="586">
        <v>0</v>
      </c>
      <c r="H66" s="586">
        <v>0</v>
      </c>
      <c r="I66" s="586">
        <v>0</v>
      </c>
      <c r="J66" s="586">
        <v>0</v>
      </c>
      <c r="K66" s="586">
        <v>0</v>
      </c>
      <c r="L66" s="586">
        <v>0</v>
      </c>
      <c r="M66" s="586">
        <v>0</v>
      </c>
      <c r="N66" s="586">
        <v>0</v>
      </c>
      <c r="O66" s="586">
        <v>0</v>
      </c>
      <c r="P66" s="586">
        <v>0</v>
      </c>
      <c r="Q66" s="582">
        <f>SUM(F66:P66)</f>
        <v>0</v>
      </c>
      <c r="R66" s="75"/>
    </row>
    <row r="67" spans="1:18" ht="12.75">
      <c r="A67" s="98"/>
      <c r="B67" s="100"/>
      <c r="C67" s="100"/>
      <c r="D67" s="100"/>
      <c r="E67" s="101"/>
      <c r="F67" s="587"/>
      <c r="G67" s="587"/>
      <c r="H67" s="587"/>
      <c r="I67" s="587"/>
      <c r="J67" s="587"/>
      <c r="K67" s="587"/>
      <c r="L67" s="587"/>
      <c r="M67" s="587"/>
      <c r="N67" s="587"/>
      <c r="O67" s="587"/>
      <c r="P67" s="587"/>
      <c r="Q67" s="587"/>
      <c r="R67" s="75"/>
    </row>
    <row r="68" spans="1:18" ht="12.75">
      <c r="A68" s="96" t="s">
        <v>168</v>
      </c>
      <c r="B68" s="88"/>
      <c r="C68" s="88"/>
      <c r="D68" s="88"/>
      <c r="E68" s="89" t="s">
        <v>158</v>
      </c>
      <c r="F68" s="586">
        <v>0</v>
      </c>
      <c r="G68" s="586">
        <v>0</v>
      </c>
      <c r="H68" s="586">
        <v>0</v>
      </c>
      <c r="I68" s="586">
        <v>0</v>
      </c>
      <c r="J68" s="586">
        <v>0</v>
      </c>
      <c r="K68" s="586">
        <v>0</v>
      </c>
      <c r="L68" s="586">
        <v>0</v>
      </c>
      <c r="M68" s="586">
        <v>0</v>
      </c>
      <c r="N68" s="586">
        <v>0</v>
      </c>
      <c r="O68" s="586">
        <v>0</v>
      </c>
      <c r="P68" s="586">
        <v>0</v>
      </c>
      <c r="Q68" s="582">
        <f>SUM(F68:P68)</f>
        <v>0</v>
      </c>
      <c r="R68" s="75"/>
    </row>
    <row r="69" spans="1:18" ht="12.75">
      <c r="A69" s="98"/>
      <c r="B69" s="100"/>
      <c r="C69" s="100"/>
      <c r="D69" s="100"/>
      <c r="E69" s="101"/>
      <c r="F69" s="587"/>
      <c r="G69" s="587"/>
      <c r="H69" s="587"/>
      <c r="I69" s="587"/>
      <c r="J69" s="587"/>
      <c r="K69" s="587"/>
      <c r="L69" s="587"/>
      <c r="M69" s="587"/>
      <c r="N69" s="587"/>
      <c r="O69" s="587"/>
      <c r="P69" s="587"/>
      <c r="Q69" s="587"/>
      <c r="R69" s="75"/>
    </row>
    <row r="70" spans="1:18" ht="12.75">
      <c r="A70" s="96" t="s">
        <v>164</v>
      </c>
      <c r="B70" s="88"/>
      <c r="C70" s="97"/>
      <c r="D70" s="88"/>
      <c r="E70" s="89"/>
      <c r="F70" s="586">
        <v>0</v>
      </c>
      <c r="G70" s="586">
        <v>0</v>
      </c>
      <c r="H70" s="586">
        <v>0</v>
      </c>
      <c r="I70" s="586">
        <v>0</v>
      </c>
      <c r="J70" s="586">
        <v>0</v>
      </c>
      <c r="K70" s="586">
        <v>0</v>
      </c>
      <c r="L70" s="586">
        <v>0</v>
      </c>
      <c r="M70" s="586">
        <v>0</v>
      </c>
      <c r="N70" s="586">
        <v>0</v>
      </c>
      <c r="O70" s="586">
        <v>0</v>
      </c>
      <c r="P70" s="586">
        <v>0</v>
      </c>
      <c r="Q70" s="582">
        <f>SUM(F70:P70)</f>
        <v>0</v>
      </c>
      <c r="R70" s="75"/>
    </row>
    <row r="71" spans="1:18" ht="12.75">
      <c r="A71" s="94"/>
      <c r="B71" s="92"/>
      <c r="C71" s="92"/>
      <c r="D71" s="92"/>
      <c r="E71" s="93"/>
      <c r="F71" s="583"/>
      <c r="G71" s="583"/>
      <c r="H71" s="583"/>
      <c r="I71" s="583"/>
      <c r="J71" s="583"/>
      <c r="K71" s="583"/>
      <c r="L71" s="583"/>
      <c r="M71" s="583"/>
      <c r="N71" s="583"/>
      <c r="O71" s="583"/>
      <c r="P71" s="583"/>
      <c r="Q71" s="583"/>
      <c r="R71" s="75"/>
    </row>
    <row r="72" spans="1:18" ht="15.75">
      <c r="A72" s="103"/>
      <c r="B72" s="104"/>
      <c r="C72" s="104"/>
      <c r="D72" s="105"/>
      <c r="E72" s="106"/>
      <c r="F72" s="589"/>
      <c r="G72" s="589"/>
      <c r="H72" s="589"/>
      <c r="I72" s="589"/>
      <c r="J72" s="589"/>
      <c r="K72" s="589"/>
      <c r="L72" s="589"/>
      <c r="M72" s="589"/>
      <c r="N72" s="589"/>
      <c r="O72" s="589"/>
      <c r="P72" s="589"/>
      <c r="Q72" s="589"/>
      <c r="R72" s="75"/>
    </row>
    <row r="73" spans="1:18" ht="15">
      <c r="A73" s="107"/>
      <c r="B73" s="108"/>
      <c r="C73" s="108"/>
      <c r="D73" s="109" t="s">
        <v>40</v>
      </c>
      <c r="E73" s="110"/>
      <c r="F73" s="590">
        <f aca="true" t="shared" si="3" ref="F73:Q73">SUM(F44,F61,F63,F66,F68,F70)</f>
        <v>0</v>
      </c>
      <c r="G73" s="590">
        <f t="shared" si="3"/>
        <v>0</v>
      </c>
      <c r="H73" s="590">
        <f t="shared" si="3"/>
        <v>0</v>
      </c>
      <c r="I73" s="590">
        <f>SUM(I44,I61,I63,I66,I68,I70)</f>
        <v>0</v>
      </c>
      <c r="J73" s="590">
        <f>SUM(J44,J61,J63,J66,J68,J70)</f>
        <v>0</v>
      </c>
      <c r="K73" s="590">
        <f t="shared" si="3"/>
        <v>0</v>
      </c>
      <c r="L73" s="590">
        <f t="shared" si="3"/>
        <v>0</v>
      </c>
      <c r="M73" s="590">
        <f t="shared" si="3"/>
        <v>0</v>
      </c>
      <c r="N73" s="590">
        <f>SUM(N44,N61,N63,N66,N68,N70)</f>
        <v>0</v>
      </c>
      <c r="O73" s="590">
        <f>SUM(O44,O61,O63,O66,O68,O70)</f>
        <v>0</v>
      </c>
      <c r="P73" s="590">
        <f t="shared" si="3"/>
        <v>0</v>
      </c>
      <c r="Q73" s="590">
        <f t="shared" si="3"/>
        <v>0</v>
      </c>
      <c r="R73" s="75"/>
    </row>
    <row r="74" spans="1:18" ht="16.5" thickBot="1">
      <c r="A74" s="111"/>
      <c r="B74" s="112"/>
      <c r="C74" s="112"/>
      <c r="D74" s="113"/>
      <c r="E74" s="114"/>
      <c r="F74" s="115"/>
      <c r="G74" s="115"/>
      <c r="H74" s="115"/>
      <c r="I74" s="115"/>
      <c r="J74" s="115"/>
      <c r="K74" s="115"/>
      <c r="L74" s="115"/>
      <c r="M74" s="115"/>
      <c r="N74" s="115"/>
      <c r="O74" s="115"/>
      <c r="P74" s="115"/>
      <c r="Q74" s="115"/>
      <c r="R74" s="90"/>
    </row>
    <row r="75" spans="1:18" ht="13.5" thickTop="1">
      <c r="A75" s="120"/>
      <c r="B75" s="120"/>
      <c r="C75" s="120"/>
      <c r="D75" s="120"/>
      <c r="E75" s="121"/>
      <c r="F75" s="122"/>
      <c r="G75" s="122"/>
      <c r="H75" s="122"/>
      <c r="I75" s="122"/>
      <c r="J75" s="122"/>
      <c r="K75" s="122"/>
      <c r="L75" s="122"/>
      <c r="M75" s="122"/>
      <c r="N75" s="122"/>
      <c r="O75" s="122"/>
      <c r="P75" s="122"/>
      <c r="Q75" s="122"/>
      <c r="R75" s="90"/>
    </row>
    <row r="76" spans="1:18" ht="12.75">
      <c r="A76" s="120"/>
      <c r="B76" s="120"/>
      <c r="C76" s="120"/>
      <c r="D76" s="120" t="s">
        <v>165</v>
      </c>
      <c r="E76" s="121"/>
      <c r="F76" s="122">
        <f aca="true" t="shared" si="4" ref="F76:Q76">SUM(F12,F21,F23,F26,F29)</f>
        <v>0</v>
      </c>
      <c r="G76" s="122">
        <f t="shared" si="4"/>
        <v>0</v>
      </c>
      <c r="H76" s="122">
        <f t="shared" si="4"/>
        <v>0</v>
      </c>
      <c r="I76" s="122">
        <f t="shared" si="4"/>
        <v>0</v>
      </c>
      <c r="J76" s="122">
        <f t="shared" si="4"/>
        <v>0</v>
      </c>
      <c r="K76" s="122">
        <f t="shared" si="4"/>
        <v>0</v>
      </c>
      <c r="L76" s="122">
        <f t="shared" si="4"/>
        <v>0</v>
      </c>
      <c r="M76" s="122">
        <f t="shared" si="4"/>
        <v>0</v>
      </c>
      <c r="N76" s="122">
        <f t="shared" si="4"/>
        <v>0</v>
      </c>
      <c r="O76" s="122">
        <f t="shared" si="4"/>
        <v>0</v>
      </c>
      <c r="P76" s="122">
        <f t="shared" si="4"/>
        <v>0</v>
      </c>
      <c r="Q76" s="591">
        <f t="shared" si="4"/>
        <v>0</v>
      </c>
      <c r="R76" s="90"/>
    </row>
    <row r="77" spans="1:18" ht="12.75">
      <c r="A77" s="120"/>
      <c r="B77" s="120"/>
      <c r="C77" s="120"/>
      <c r="D77" s="120" t="s">
        <v>166</v>
      </c>
      <c r="E77" s="121"/>
      <c r="F77" s="122">
        <f aca="true" t="shared" si="5" ref="F77:Q77">SUM(F44,F61,F63,F66,F68)</f>
        <v>0</v>
      </c>
      <c r="G77" s="122">
        <f t="shared" si="5"/>
        <v>0</v>
      </c>
      <c r="H77" s="122">
        <f t="shared" si="5"/>
        <v>0</v>
      </c>
      <c r="I77" s="122">
        <f>SUM(I44,I61,I63,I66,I68)</f>
        <v>0</v>
      </c>
      <c r="J77" s="122">
        <f>SUM(J44,J61,J63,J66,J68)</f>
        <v>0</v>
      </c>
      <c r="K77" s="122">
        <f t="shared" si="5"/>
        <v>0</v>
      </c>
      <c r="L77" s="122">
        <f t="shared" si="5"/>
        <v>0</v>
      </c>
      <c r="M77" s="122">
        <f t="shared" si="5"/>
        <v>0</v>
      </c>
      <c r="N77" s="122">
        <f>SUM(N44,N61,N63,N66,N68)</f>
        <v>0</v>
      </c>
      <c r="O77" s="122">
        <f>SUM(O44,O61,O63,O66,O68)</f>
        <v>0</v>
      </c>
      <c r="P77" s="122">
        <f t="shared" si="5"/>
        <v>0</v>
      </c>
      <c r="Q77" s="591">
        <f t="shared" si="5"/>
        <v>0</v>
      </c>
      <c r="R77" s="90"/>
    </row>
    <row r="78" spans="1:18" ht="12.75">
      <c r="A78" s="120"/>
      <c r="B78" s="120"/>
      <c r="C78" s="120"/>
      <c r="D78" s="120" t="s">
        <v>167</v>
      </c>
      <c r="E78" s="121"/>
      <c r="F78" s="122">
        <f aca="true" t="shared" si="6" ref="F78:Q78">F76-F77</f>
        <v>0</v>
      </c>
      <c r="G78" s="122">
        <f t="shared" si="6"/>
        <v>0</v>
      </c>
      <c r="H78" s="122">
        <f t="shared" si="6"/>
        <v>0</v>
      </c>
      <c r="I78" s="122">
        <f>I76-I77</f>
        <v>0</v>
      </c>
      <c r="J78" s="122">
        <f>J76-J77</f>
        <v>0</v>
      </c>
      <c r="K78" s="122">
        <f t="shared" si="6"/>
        <v>0</v>
      </c>
      <c r="L78" s="122">
        <f t="shared" si="6"/>
        <v>0</v>
      </c>
      <c r="M78" s="122">
        <f t="shared" si="6"/>
        <v>0</v>
      </c>
      <c r="N78" s="122">
        <f>N76-N77</f>
        <v>0</v>
      </c>
      <c r="O78" s="122">
        <f>O76-O77</f>
        <v>0</v>
      </c>
      <c r="P78" s="122">
        <f t="shared" si="6"/>
        <v>0</v>
      </c>
      <c r="Q78" s="591">
        <f t="shared" si="6"/>
        <v>0</v>
      </c>
      <c r="R78" s="90"/>
    </row>
    <row r="79" spans="1:18" ht="12.75">
      <c r="A79" s="120"/>
      <c r="B79" s="120"/>
      <c r="C79" s="120"/>
      <c r="D79" s="120"/>
      <c r="E79" s="121"/>
      <c r="F79" s="120"/>
      <c r="G79" s="120"/>
      <c r="H79" s="120"/>
      <c r="I79" s="120"/>
      <c r="J79" s="120"/>
      <c r="K79" s="120"/>
      <c r="L79" s="120"/>
      <c r="M79" s="120"/>
      <c r="N79" s="120"/>
      <c r="O79" s="120"/>
      <c r="P79" s="120"/>
      <c r="Q79" s="120"/>
      <c r="R79" s="120"/>
    </row>
    <row r="80" spans="1:18" ht="12.75">
      <c r="A80" s="120"/>
      <c r="B80" s="120"/>
      <c r="C80" s="120"/>
      <c r="D80" s="123"/>
      <c r="E80" s="121"/>
      <c r="F80" s="120"/>
      <c r="G80" s="120"/>
      <c r="H80" s="120"/>
      <c r="I80" s="120"/>
      <c r="J80" s="120"/>
      <c r="K80" s="120"/>
      <c r="L80" s="120"/>
      <c r="M80" s="120"/>
      <c r="N80" s="120"/>
      <c r="O80" s="120"/>
      <c r="P80" s="120"/>
      <c r="Q80" s="120"/>
      <c r="R80" s="120"/>
    </row>
    <row r="81" spans="1:18" ht="12.75">
      <c r="A81" s="120"/>
      <c r="B81" s="120"/>
      <c r="C81" s="120"/>
      <c r="D81" s="120"/>
      <c r="E81" s="121"/>
      <c r="F81" s="120"/>
      <c r="G81" s="120"/>
      <c r="H81" s="120"/>
      <c r="I81" s="120"/>
      <c r="J81" s="120"/>
      <c r="K81" s="120"/>
      <c r="L81" s="120"/>
      <c r="M81" s="120"/>
      <c r="N81" s="120"/>
      <c r="O81" s="120"/>
      <c r="P81" s="120"/>
      <c r="Q81" s="120"/>
      <c r="R81" s="120"/>
    </row>
    <row r="82" spans="1:18" ht="12.75">
      <c r="A82" s="120"/>
      <c r="B82" s="120"/>
      <c r="C82" s="120"/>
      <c r="D82" s="120"/>
      <c r="E82" s="121"/>
      <c r="F82" s="120"/>
      <c r="G82" s="120"/>
      <c r="H82" s="120"/>
      <c r="I82" s="120"/>
      <c r="J82" s="120"/>
      <c r="K82" s="120"/>
      <c r="L82" s="120"/>
      <c r="M82" s="120"/>
      <c r="N82" s="120"/>
      <c r="O82" s="120"/>
      <c r="P82" s="120"/>
      <c r="Q82" s="120"/>
      <c r="R82" s="120"/>
    </row>
    <row r="83" spans="1:18" ht="12.75">
      <c r="A83" s="120"/>
      <c r="B83" s="120"/>
      <c r="C83" s="120"/>
      <c r="D83" s="120"/>
      <c r="E83" s="121"/>
      <c r="F83" s="120"/>
      <c r="G83" s="120"/>
      <c r="H83" s="120"/>
      <c r="I83" s="120"/>
      <c r="J83" s="120"/>
      <c r="K83" s="120"/>
      <c r="L83" s="120"/>
      <c r="M83" s="120"/>
      <c r="N83" s="120"/>
      <c r="O83" s="120"/>
      <c r="P83" s="120"/>
      <c r="Q83" s="120"/>
      <c r="R83" s="120"/>
    </row>
    <row r="84" spans="1:18" ht="12.75">
      <c r="A84" s="120"/>
      <c r="B84" s="120"/>
      <c r="C84" s="120"/>
      <c r="D84" s="120"/>
      <c r="E84" s="121"/>
      <c r="F84" s="120"/>
      <c r="G84" s="120"/>
      <c r="H84" s="120"/>
      <c r="I84" s="120"/>
      <c r="J84" s="120"/>
      <c r="K84" s="120"/>
      <c r="L84" s="120"/>
      <c r="M84" s="120"/>
      <c r="N84" s="120"/>
      <c r="O84" s="120"/>
      <c r="P84" s="120"/>
      <c r="Q84" s="120"/>
      <c r="R84" s="120"/>
    </row>
    <row r="85" spans="1:18" ht="12.75">
      <c r="A85" s="120"/>
      <c r="B85" s="120"/>
      <c r="C85" s="120"/>
      <c r="D85" s="120"/>
      <c r="E85" s="121"/>
      <c r="F85" s="120"/>
      <c r="G85" s="120"/>
      <c r="H85" s="120"/>
      <c r="I85" s="120"/>
      <c r="J85" s="120"/>
      <c r="K85" s="120"/>
      <c r="L85" s="120"/>
      <c r="M85" s="120"/>
      <c r="N85" s="120"/>
      <c r="O85" s="120"/>
      <c r="P85" s="120"/>
      <c r="Q85" s="120"/>
      <c r="R85" s="120"/>
    </row>
    <row r="86" spans="1:18" ht="12.75">
      <c r="A86" s="120"/>
      <c r="B86" s="120"/>
      <c r="C86" s="120"/>
      <c r="D86" s="120"/>
      <c r="E86" s="121"/>
      <c r="F86" s="120"/>
      <c r="G86" s="120"/>
      <c r="H86" s="120"/>
      <c r="I86" s="120"/>
      <c r="J86" s="120"/>
      <c r="K86" s="120"/>
      <c r="L86" s="120"/>
      <c r="M86" s="120"/>
      <c r="N86" s="120"/>
      <c r="O86" s="120"/>
      <c r="P86" s="120"/>
      <c r="Q86" s="120"/>
      <c r="R86" s="120"/>
    </row>
    <row r="87" spans="1:18" ht="12.75">
      <c r="A87" s="120"/>
      <c r="B87" s="120"/>
      <c r="C87" s="120"/>
      <c r="D87" s="120"/>
      <c r="E87" s="121"/>
      <c r="F87" s="120"/>
      <c r="G87" s="120"/>
      <c r="H87" s="120"/>
      <c r="I87" s="120"/>
      <c r="J87" s="120"/>
      <c r="K87" s="120"/>
      <c r="L87" s="120"/>
      <c r="M87" s="120"/>
      <c r="N87" s="120"/>
      <c r="O87" s="120"/>
      <c r="P87" s="120"/>
      <c r="Q87" s="120"/>
      <c r="R87" s="120"/>
    </row>
    <row r="88" spans="1:18" ht="12.75">
      <c r="A88" s="120"/>
      <c r="B88" s="120"/>
      <c r="C88" s="120"/>
      <c r="D88" s="120"/>
      <c r="E88" s="121"/>
      <c r="F88" s="120"/>
      <c r="G88" s="120"/>
      <c r="H88" s="120"/>
      <c r="I88" s="120"/>
      <c r="J88" s="120"/>
      <c r="K88" s="120"/>
      <c r="L88" s="120"/>
      <c r="M88" s="120"/>
      <c r="N88" s="120"/>
      <c r="O88" s="120"/>
      <c r="P88" s="120"/>
      <c r="Q88" s="120"/>
      <c r="R88" s="120"/>
    </row>
    <row r="89" spans="1:18" ht="12.75">
      <c r="A89" s="120"/>
      <c r="B89" s="120"/>
      <c r="C89" s="120"/>
      <c r="D89" s="120"/>
      <c r="E89" s="121"/>
      <c r="F89" s="120"/>
      <c r="G89" s="120"/>
      <c r="H89" s="120"/>
      <c r="I89" s="120"/>
      <c r="J89" s="120"/>
      <c r="K89" s="120"/>
      <c r="L89" s="120"/>
      <c r="M89" s="120"/>
      <c r="N89" s="120"/>
      <c r="O89" s="120"/>
      <c r="P89" s="120"/>
      <c r="Q89" s="120"/>
      <c r="R89" s="120"/>
    </row>
    <row r="90" spans="1:18" ht="12.75">
      <c r="A90" s="120"/>
      <c r="B90" s="120"/>
      <c r="C90" s="120"/>
      <c r="D90" s="120"/>
      <c r="E90" s="121"/>
      <c r="F90" s="120"/>
      <c r="G90" s="120"/>
      <c r="H90" s="120"/>
      <c r="I90" s="120"/>
      <c r="J90" s="120"/>
      <c r="K90" s="120"/>
      <c r="L90" s="120"/>
      <c r="M90" s="120"/>
      <c r="N90" s="120"/>
      <c r="O90" s="120"/>
      <c r="P90" s="120"/>
      <c r="Q90" s="120"/>
      <c r="R90" s="120"/>
    </row>
    <row r="91" spans="1:18" ht="12.75">
      <c r="A91" s="120"/>
      <c r="B91" s="120"/>
      <c r="C91" s="120"/>
      <c r="D91" s="120"/>
      <c r="E91" s="121"/>
      <c r="F91" s="120"/>
      <c r="G91" s="120"/>
      <c r="H91" s="120"/>
      <c r="I91" s="120"/>
      <c r="J91" s="120"/>
      <c r="K91" s="120"/>
      <c r="L91" s="120"/>
      <c r="M91" s="120"/>
      <c r="N91" s="120"/>
      <c r="O91" s="120"/>
      <c r="P91" s="120"/>
      <c r="Q91" s="120"/>
      <c r="R91" s="120"/>
    </row>
    <row r="92" spans="1:18" ht="12.75">
      <c r="A92" s="120"/>
      <c r="B92" s="120"/>
      <c r="C92" s="120"/>
      <c r="D92" s="120"/>
      <c r="E92" s="121"/>
      <c r="F92" s="120"/>
      <c r="G92" s="120"/>
      <c r="H92" s="120"/>
      <c r="I92" s="120"/>
      <c r="J92" s="120"/>
      <c r="K92" s="120"/>
      <c r="L92" s="120"/>
      <c r="M92" s="120"/>
      <c r="N92" s="120"/>
      <c r="O92" s="120"/>
      <c r="P92" s="120"/>
      <c r="Q92" s="120"/>
      <c r="R92" s="120"/>
    </row>
    <row r="93" spans="1:18" ht="12.75">
      <c r="A93" s="120"/>
      <c r="B93" s="120"/>
      <c r="C93" s="120"/>
      <c r="D93" s="120"/>
      <c r="E93" s="121"/>
      <c r="F93" s="120"/>
      <c r="G93" s="120"/>
      <c r="H93" s="120"/>
      <c r="I93" s="120"/>
      <c r="J93" s="120"/>
      <c r="K93" s="120"/>
      <c r="L93" s="120"/>
      <c r="M93" s="120"/>
      <c r="N93" s="120"/>
      <c r="O93" s="120"/>
      <c r="P93" s="120"/>
      <c r="Q93" s="120"/>
      <c r="R93" s="120"/>
    </row>
    <row r="94" spans="1:18" ht="12.75">
      <c r="A94" s="120"/>
      <c r="B94" s="120"/>
      <c r="C94" s="120"/>
      <c r="D94" s="120"/>
      <c r="E94" s="121"/>
      <c r="F94" s="120"/>
      <c r="G94" s="120"/>
      <c r="H94" s="120"/>
      <c r="I94" s="120"/>
      <c r="J94" s="120"/>
      <c r="K94" s="120"/>
      <c r="L94" s="120"/>
      <c r="M94" s="120"/>
      <c r="N94" s="120"/>
      <c r="O94" s="120"/>
      <c r="P94" s="120"/>
      <c r="Q94" s="120"/>
      <c r="R94" s="120"/>
    </row>
    <row r="95" spans="1:18" ht="12.75">
      <c r="A95" s="120"/>
      <c r="B95" s="120"/>
      <c r="C95" s="120"/>
      <c r="D95" s="120"/>
      <c r="E95" s="121"/>
      <c r="F95" s="120"/>
      <c r="G95" s="120"/>
      <c r="H95" s="120"/>
      <c r="I95" s="120"/>
      <c r="J95" s="120"/>
      <c r="K95" s="120"/>
      <c r="L95" s="120"/>
      <c r="M95" s="120"/>
      <c r="N95" s="120"/>
      <c r="O95" s="120"/>
      <c r="P95" s="120"/>
      <c r="Q95" s="120"/>
      <c r="R95" s="120"/>
    </row>
    <row r="96" spans="1:18" ht="12.75">
      <c r="A96" s="120"/>
      <c r="B96" s="120"/>
      <c r="C96" s="120"/>
      <c r="D96" s="120"/>
      <c r="E96" s="121"/>
      <c r="F96" s="120"/>
      <c r="G96" s="120"/>
      <c r="H96" s="120"/>
      <c r="I96" s="120"/>
      <c r="J96" s="120"/>
      <c r="K96" s="120"/>
      <c r="L96" s="120"/>
      <c r="M96" s="120"/>
      <c r="N96" s="120"/>
      <c r="O96" s="120"/>
      <c r="P96" s="120"/>
      <c r="Q96" s="120"/>
      <c r="R96" s="120"/>
    </row>
    <row r="97" spans="1:18" ht="12.75">
      <c r="A97" s="120"/>
      <c r="B97" s="120"/>
      <c r="C97" s="120"/>
      <c r="D97" s="120"/>
      <c r="E97" s="121"/>
      <c r="F97" s="120"/>
      <c r="G97" s="120"/>
      <c r="H97" s="120"/>
      <c r="I97" s="120"/>
      <c r="J97" s="120"/>
      <c r="K97" s="120"/>
      <c r="L97" s="120"/>
      <c r="M97" s="120"/>
      <c r="N97" s="120"/>
      <c r="O97" s="120"/>
      <c r="P97" s="120"/>
      <c r="Q97" s="120"/>
      <c r="R97" s="120"/>
    </row>
    <row r="98" spans="1:18" ht="12.75">
      <c r="A98" s="120"/>
      <c r="B98" s="120"/>
      <c r="C98" s="120"/>
      <c r="D98" s="120"/>
      <c r="E98" s="121"/>
      <c r="F98" s="120"/>
      <c r="G98" s="120"/>
      <c r="H98" s="120"/>
      <c r="I98" s="120"/>
      <c r="J98" s="120"/>
      <c r="K98" s="120"/>
      <c r="L98" s="120"/>
      <c r="M98" s="120"/>
      <c r="N98" s="120"/>
      <c r="O98" s="120"/>
      <c r="P98" s="120"/>
      <c r="Q98" s="120"/>
      <c r="R98" s="120"/>
    </row>
    <row r="99" spans="1:18" ht="12.75">
      <c r="A99" s="120"/>
      <c r="B99" s="120"/>
      <c r="C99" s="120"/>
      <c r="D99" s="120"/>
      <c r="E99" s="121"/>
      <c r="F99" s="120"/>
      <c r="G99" s="120"/>
      <c r="H99" s="120"/>
      <c r="I99" s="120"/>
      <c r="J99" s="120"/>
      <c r="K99" s="120"/>
      <c r="L99" s="120"/>
      <c r="M99" s="120"/>
      <c r="N99" s="120"/>
      <c r="O99" s="120"/>
      <c r="P99" s="120"/>
      <c r="Q99" s="120"/>
      <c r="R99" s="120"/>
    </row>
    <row r="100" spans="1:18" ht="12.75">
      <c r="A100" s="120"/>
      <c r="B100" s="120"/>
      <c r="C100" s="120"/>
      <c r="D100" s="120"/>
      <c r="E100" s="121"/>
      <c r="F100" s="120"/>
      <c r="G100" s="120"/>
      <c r="H100" s="120"/>
      <c r="I100" s="120"/>
      <c r="J100" s="120"/>
      <c r="K100" s="120"/>
      <c r="L100" s="120"/>
      <c r="M100" s="120"/>
      <c r="N100" s="120"/>
      <c r="O100" s="120"/>
      <c r="P100" s="120"/>
      <c r="Q100" s="120"/>
      <c r="R100" s="120"/>
    </row>
    <row r="101" spans="1:18" ht="12.75">
      <c r="A101" s="120"/>
      <c r="B101" s="120"/>
      <c r="C101" s="120"/>
      <c r="D101" s="120"/>
      <c r="E101" s="121"/>
      <c r="F101" s="120"/>
      <c r="G101" s="120"/>
      <c r="H101" s="120"/>
      <c r="I101" s="120"/>
      <c r="J101" s="120"/>
      <c r="K101" s="120"/>
      <c r="L101" s="120"/>
      <c r="M101" s="120"/>
      <c r="N101" s="120"/>
      <c r="O101" s="120"/>
      <c r="P101" s="120"/>
      <c r="Q101" s="120"/>
      <c r="R101" s="120"/>
    </row>
    <row r="102" spans="1:18" ht="12.75">
      <c r="A102" s="120"/>
      <c r="B102" s="120"/>
      <c r="C102" s="120"/>
      <c r="D102" s="120"/>
      <c r="E102" s="121"/>
      <c r="F102" s="120"/>
      <c r="G102" s="120"/>
      <c r="H102" s="120"/>
      <c r="I102" s="120"/>
      <c r="J102" s="120"/>
      <c r="K102" s="120"/>
      <c r="L102" s="120"/>
      <c r="M102" s="120"/>
      <c r="N102" s="120"/>
      <c r="O102" s="120"/>
      <c r="P102" s="120"/>
      <c r="Q102" s="120"/>
      <c r="R102" s="120"/>
    </row>
    <row r="103" spans="1:18" ht="12.75">
      <c r="A103" s="120"/>
      <c r="B103" s="120"/>
      <c r="C103" s="120"/>
      <c r="D103" s="120"/>
      <c r="E103" s="121"/>
      <c r="F103" s="120"/>
      <c r="G103" s="120"/>
      <c r="H103" s="120"/>
      <c r="I103" s="120"/>
      <c r="J103" s="120"/>
      <c r="K103" s="120"/>
      <c r="L103" s="120"/>
      <c r="M103" s="120"/>
      <c r="N103" s="120"/>
      <c r="O103" s="120"/>
      <c r="P103" s="120"/>
      <c r="Q103" s="120"/>
      <c r="R103" s="120"/>
    </row>
    <row r="104" spans="1:18" ht="12.75">
      <c r="A104" s="120"/>
      <c r="B104" s="120"/>
      <c r="C104" s="120"/>
      <c r="D104" s="120"/>
      <c r="E104" s="121"/>
      <c r="F104" s="120"/>
      <c r="G104" s="120"/>
      <c r="H104" s="120"/>
      <c r="I104" s="120"/>
      <c r="J104" s="120"/>
      <c r="K104" s="120"/>
      <c r="L104" s="120"/>
      <c r="M104" s="120"/>
      <c r="N104" s="120"/>
      <c r="O104" s="120"/>
      <c r="P104" s="120"/>
      <c r="Q104" s="120"/>
      <c r="R104" s="120"/>
    </row>
    <row r="105" spans="1:18" ht="12.75">
      <c r="A105" s="120"/>
      <c r="B105" s="120"/>
      <c r="C105" s="120"/>
      <c r="D105" s="120"/>
      <c r="E105" s="121"/>
      <c r="F105" s="120"/>
      <c r="G105" s="120"/>
      <c r="H105" s="120"/>
      <c r="I105" s="120"/>
      <c r="J105" s="120"/>
      <c r="K105" s="120"/>
      <c r="L105" s="120"/>
      <c r="M105" s="120"/>
      <c r="N105" s="120"/>
      <c r="O105" s="120"/>
      <c r="P105" s="120"/>
      <c r="Q105" s="120"/>
      <c r="R105" s="120"/>
    </row>
    <row r="106" spans="1:18" ht="12.75">
      <c r="A106" s="120"/>
      <c r="B106" s="120"/>
      <c r="C106" s="120"/>
      <c r="D106" s="120"/>
      <c r="E106" s="121"/>
      <c r="F106" s="120"/>
      <c r="G106" s="120"/>
      <c r="H106" s="120"/>
      <c r="I106" s="120"/>
      <c r="J106" s="120"/>
      <c r="K106" s="120"/>
      <c r="L106" s="120"/>
      <c r="M106" s="120"/>
      <c r="N106" s="120"/>
      <c r="O106" s="120"/>
      <c r="P106" s="120"/>
      <c r="Q106" s="120"/>
      <c r="R106" s="120"/>
    </row>
    <row r="107" spans="1:18" ht="12.75">
      <c r="A107" s="120"/>
      <c r="B107" s="120"/>
      <c r="C107" s="120"/>
      <c r="D107" s="120"/>
      <c r="E107" s="121"/>
      <c r="F107" s="120"/>
      <c r="G107" s="120"/>
      <c r="H107" s="120"/>
      <c r="I107" s="120"/>
      <c r="J107" s="120"/>
      <c r="K107" s="120"/>
      <c r="L107" s="120"/>
      <c r="M107" s="120"/>
      <c r="N107" s="120"/>
      <c r="O107" s="120"/>
      <c r="P107" s="120"/>
      <c r="Q107" s="120"/>
      <c r="R107" s="120"/>
    </row>
    <row r="108" spans="1:18" ht="12.75">
      <c r="A108" s="120"/>
      <c r="B108" s="120"/>
      <c r="C108" s="120"/>
      <c r="D108" s="120"/>
      <c r="E108" s="121"/>
      <c r="F108" s="120"/>
      <c r="G108" s="120"/>
      <c r="H108" s="120"/>
      <c r="I108" s="120"/>
      <c r="J108" s="120"/>
      <c r="K108" s="120"/>
      <c r="L108" s="120"/>
      <c r="M108" s="120"/>
      <c r="N108" s="120"/>
      <c r="O108" s="120"/>
      <c r="P108" s="120"/>
      <c r="Q108" s="120"/>
      <c r="R108" s="120"/>
    </row>
    <row r="109" spans="1:18" ht="12.75">
      <c r="A109" s="120"/>
      <c r="B109" s="120"/>
      <c r="C109" s="120"/>
      <c r="D109" s="120"/>
      <c r="E109" s="121"/>
      <c r="F109" s="120"/>
      <c r="G109" s="120"/>
      <c r="H109" s="120"/>
      <c r="I109" s="120"/>
      <c r="J109" s="120"/>
      <c r="K109" s="120"/>
      <c r="L109" s="120"/>
      <c r="M109" s="120"/>
      <c r="N109" s="120"/>
      <c r="O109" s="120"/>
      <c r="P109" s="120"/>
      <c r="Q109" s="120"/>
      <c r="R109" s="120"/>
    </row>
    <row r="110" spans="1:18" ht="12.75">
      <c r="A110" s="120"/>
      <c r="B110" s="120"/>
      <c r="C110" s="120"/>
      <c r="D110" s="120"/>
      <c r="E110" s="121"/>
      <c r="F110" s="120"/>
      <c r="G110" s="120"/>
      <c r="H110" s="120"/>
      <c r="I110" s="120"/>
      <c r="J110" s="120"/>
      <c r="K110" s="120"/>
      <c r="L110" s="120"/>
      <c r="M110" s="120"/>
      <c r="N110" s="120"/>
      <c r="O110" s="120"/>
      <c r="P110" s="120"/>
      <c r="Q110" s="120"/>
      <c r="R110" s="120"/>
    </row>
    <row r="111" spans="1:18" ht="12.75">
      <c r="A111" s="120"/>
      <c r="B111" s="120"/>
      <c r="C111" s="120"/>
      <c r="D111" s="120"/>
      <c r="E111" s="121"/>
      <c r="F111" s="120"/>
      <c r="G111" s="120"/>
      <c r="H111" s="120"/>
      <c r="I111" s="120"/>
      <c r="J111" s="120"/>
      <c r="K111" s="120"/>
      <c r="L111" s="120"/>
      <c r="M111" s="120"/>
      <c r="N111" s="120"/>
      <c r="O111" s="120"/>
      <c r="P111" s="120"/>
      <c r="Q111" s="120"/>
      <c r="R111" s="120"/>
    </row>
    <row r="112" spans="1:18" ht="12.75">
      <c r="A112" s="120"/>
      <c r="B112" s="120"/>
      <c r="C112" s="120"/>
      <c r="D112" s="120"/>
      <c r="E112" s="121"/>
      <c r="F112" s="120"/>
      <c r="G112" s="120"/>
      <c r="H112" s="120"/>
      <c r="I112" s="120"/>
      <c r="J112" s="120"/>
      <c r="K112" s="120"/>
      <c r="L112" s="120"/>
      <c r="M112" s="120"/>
      <c r="N112" s="120"/>
      <c r="O112" s="120"/>
      <c r="P112" s="120"/>
      <c r="Q112" s="120"/>
      <c r="R112" s="120"/>
    </row>
    <row r="113" spans="1:18" ht="12.75">
      <c r="A113" s="120"/>
      <c r="B113" s="120"/>
      <c r="C113" s="120"/>
      <c r="D113" s="120"/>
      <c r="E113" s="121"/>
      <c r="F113" s="120"/>
      <c r="G113" s="120"/>
      <c r="H113" s="120"/>
      <c r="I113" s="120"/>
      <c r="J113" s="120"/>
      <c r="K113" s="120"/>
      <c r="L113" s="120"/>
      <c r="M113" s="120"/>
      <c r="N113" s="120"/>
      <c r="O113" s="120"/>
      <c r="P113" s="120"/>
      <c r="Q113" s="120"/>
      <c r="R113" s="120"/>
    </row>
    <row r="114" spans="1:18" ht="12.75">
      <c r="A114" s="120"/>
      <c r="B114" s="120"/>
      <c r="C114" s="120"/>
      <c r="D114" s="120"/>
      <c r="E114" s="121"/>
      <c r="F114" s="120"/>
      <c r="G114" s="120"/>
      <c r="H114" s="120"/>
      <c r="I114" s="120"/>
      <c r="J114" s="120"/>
      <c r="K114" s="120"/>
      <c r="L114" s="120"/>
      <c r="M114" s="120"/>
      <c r="N114" s="120"/>
      <c r="O114" s="120"/>
      <c r="P114" s="120"/>
      <c r="Q114" s="120"/>
      <c r="R114" s="120"/>
    </row>
    <row r="115" spans="1:18" ht="12.75">
      <c r="A115" s="120"/>
      <c r="B115" s="120"/>
      <c r="C115" s="120"/>
      <c r="D115" s="120"/>
      <c r="E115" s="121"/>
      <c r="F115" s="120"/>
      <c r="G115" s="120"/>
      <c r="H115" s="120"/>
      <c r="I115" s="120"/>
      <c r="J115" s="120"/>
      <c r="K115" s="120"/>
      <c r="L115" s="120"/>
      <c r="M115" s="120"/>
      <c r="N115" s="120"/>
      <c r="O115" s="120"/>
      <c r="P115" s="120"/>
      <c r="Q115" s="120"/>
      <c r="R115" s="120"/>
    </row>
    <row r="116" spans="1:18" ht="12.75">
      <c r="A116" s="120"/>
      <c r="B116" s="120"/>
      <c r="C116" s="120"/>
      <c r="D116" s="120"/>
      <c r="E116" s="121"/>
      <c r="F116" s="120"/>
      <c r="G116" s="120"/>
      <c r="H116" s="120"/>
      <c r="I116" s="120"/>
      <c r="J116" s="120"/>
      <c r="K116" s="120"/>
      <c r="L116" s="120"/>
      <c r="M116" s="120"/>
      <c r="N116" s="120"/>
      <c r="O116" s="120"/>
      <c r="P116" s="120"/>
      <c r="Q116" s="120"/>
      <c r="R116" s="120"/>
    </row>
    <row r="117" spans="1:18" ht="12.75">
      <c r="A117" s="120"/>
      <c r="B117" s="120"/>
      <c r="C117" s="120"/>
      <c r="D117" s="120"/>
      <c r="E117" s="121"/>
      <c r="F117" s="120"/>
      <c r="G117" s="120"/>
      <c r="H117" s="120"/>
      <c r="I117" s="120"/>
      <c r="J117" s="120"/>
      <c r="K117" s="120"/>
      <c r="L117" s="120"/>
      <c r="M117" s="120"/>
      <c r="N117" s="120"/>
      <c r="O117" s="120"/>
      <c r="P117" s="120"/>
      <c r="Q117" s="120"/>
      <c r="R117" s="120"/>
    </row>
    <row r="118" spans="1:18" ht="12.75">
      <c r="A118" s="120"/>
      <c r="B118" s="120"/>
      <c r="C118" s="120"/>
      <c r="D118" s="120"/>
      <c r="E118" s="121"/>
      <c r="F118" s="120"/>
      <c r="G118" s="120"/>
      <c r="H118" s="120"/>
      <c r="I118" s="120"/>
      <c r="J118" s="120"/>
      <c r="K118" s="120"/>
      <c r="L118" s="120"/>
      <c r="M118" s="120"/>
      <c r="N118" s="120"/>
      <c r="O118" s="120"/>
      <c r="P118" s="120"/>
      <c r="Q118" s="120"/>
      <c r="R118" s="120"/>
    </row>
    <row r="119" spans="1:18" ht="12.75">
      <c r="A119" s="120"/>
      <c r="B119" s="120"/>
      <c r="C119" s="120"/>
      <c r="D119" s="120"/>
      <c r="E119" s="121"/>
      <c r="F119" s="120"/>
      <c r="G119" s="120"/>
      <c r="H119" s="120"/>
      <c r="I119" s="120"/>
      <c r="J119" s="120"/>
      <c r="K119" s="120"/>
      <c r="L119" s="120"/>
      <c r="M119" s="120"/>
      <c r="N119" s="120"/>
      <c r="O119" s="120"/>
      <c r="P119" s="120"/>
      <c r="Q119" s="120"/>
      <c r="R119" s="120"/>
    </row>
    <row r="120" spans="1:18" ht="12.75">
      <c r="A120" s="120"/>
      <c r="B120" s="120"/>
      <c r="C120" s="120"/>
      <c r="D120" s="120"/>
      <c r="E120" s="121"/>
      <c r="F120" s="120"/>
      <c r="G120" s="120"/>
      <c r="H120" s="120"/>
      <c r="I120" s="120"/>
      <c r="J120" s="120"/>
      <c r="K120" s="120"/>
      <c r="L120" s="120"/>
      <c r="M120" s="120"/>
      <c r="N120" s="120"/>
      <c r="O120" s="120"/>
      <c r="P120" s="120"/>
      <c r="Q120" s="120"/>
      <c r="R120" s="120"/>
    </row>
    <row r="121" spans="1:18" ht="12.75">
      <c r="A121" s="117"/>
      <c r="B121" s="117"/>
      <c r="C121" s="117"/>
      <c r="D121" s="117"/>
      <c r="E121" s="124"/>
      <c r="F121" s="117"/>
      <c r="G121" s="117"/>
      <c r="H121" s="117"/>
      <c r="I121" s="117"/>
      <c r="J121" s="117"/>
      <c r="K121" s="117"/>
      <c r="L121" s="117"/>
      <c r="M121" s="117"/>
      <c r="N121" s="117"/>
      <c r="O121" s="117"/>
      <c r="P121" s="117"/>
      <c r="Q121" s="117"/>
      <c r="R121" s="117"/>
    </row>
    <row r="122" spans="1:18" ht="12.75">
      <c r="A122" s="117"/>
      <c r="B122" s="117"/>
      <c r="C122" s="117"/>
      <c r="D122" s="117"/>
      <c r="E122" s="124"/>
      <c r="F122" s="117"/>
      <c r="G122" s="117"/>
      <c r="H122" s="117"/>
      <c r="I122" s="117"/>
      <c r="J122" s="117"/>
      <c r="K122" s="117"/>
      <c r="L122" s="117"/>
      <c r="M122" s="117"/>
      <c r="N122" s="117"/>
      <c r="O122" s="117"/>
      <c r="P122" s="117"/>
      <c r="Q122" s="117"/>
      <c r="R122" s="117"/>
    </row>
    <row r="123" spans="1:18" ht="12.75">
      <c r="A123" s="117"/>
      <c r="B123" s="117"/>
      <c r="C123" s="117"/>
      <c r="D123" s="117"/>
      <c r="E123" s="124"/>
      <c r="F123" s="117"/>
      <c r="G123" s="117"/>
      <c r="H123" s="117"/>
      <c r="I123" s="117"/>
      <c r="J123" s="117"/>
      <c r="K123" s="117"/>
      <c r="L123" s="117"/>
      <c r="M123" s="117"/>
      <c r="N123" s="117"/>
      <c r="O123" s="117"/>
      <c r="P123" s="117"/>
      <c r="Q123" s="117"/>
      <c r="R123" s="117"/>
    </row>
    <row r="124" spans="1:18" ht="12.75">
      <c r="A124" s="117"/>
      <c r="B124" s="117"/>
      <c r="C124" s="117"/>
      <c r="D124" s="117"/>
      <c r="E124" s="124"/>
      <c r="F124" s="117"/>
      <c r="G124" s="117"/>
      <c r="H124" s="117"/>
      <c r="I124" s="117"/>
      <c r="J124" s="117"/>
      <c r="K124" s="117"/>
      <c r="L124" s="117"/>
      <c r="M124" s="117"/>
      <c r="N124" s="117"/>
      <c r="O124" s="117"/>
      <c r="P124" s="117"/>
      <c r="Q124" s="117"/>
      <c r="R124" s="117"/>
    </row>
  </sheetData>
  <sheetProtection/>
  <mergeCells count="17">
    <mergeCell ref="F40:I40"/>
    <mergeCell ref="K40:N40"/>
    <mergeCell ref="Q38:Q39"/>
    <mergeCell ref="P6:P7"/>
    <mergeCell ref="Q6:Q7"/>
    <mergeCell ref="F38:J39"/>
    <mergeCell ref="K38:O39"/>
    <mergeCell ref="F8:I8"/>
    <mergeCell ref="K8:N8"/>
    <mergeCell ref="P38:P39"/>
    <mergeCell ref="A1:L1"/>
    <mergeCell ref="A6:D7"/>
    <mergeCell ref="E6:E7"/>
    <mergeCell ref="F6:J7"/>
    <mergeCell ref="K6:O7"/>
    <mergeCell ref="A38:D39"/>
    <mergeCell ref="E38:E39"/>
  </mergeCells>
  <conditionalFormatting sqref="F12:Q34 F44:Q73 F76:Q78">
    <cfRule type="expression" priority="1" dxfId="0" stopIfTrue="1">
      <formula>$P$2="ex-ante"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colBreaks count="1" manualBreakCount="1">
    <brk id="17" max="121" man="1"/>
  </colBreaks>
</worksheet>
</file>

<file path=xl/worksheets/sheet3.xml><?xml version="1.0" encoding="utf-8"?>
<worksheet xmlns="http://schemas.openxmlformats.org/spreadsheetml/2006/main" xmlns:r="http://schemas.openxmlformats.org/officeDocument/2006/relationships">
  <sheetPr>
    <pageSetUpPr fitToPage="1"/>
  </sheetPr>
  <dimension ref="A1:R124"/>
  <sheetViews>
    <sheetView zoomScale="80" zoomScaleNormal="80" zoomScalePageLayoutView="0" workbookViewId="0" topLeftCell="A1">
      <selection activeCell="D86" sqref="D86"/>
    </sheetView>
  </sheetViews>
  <sheetFormatPr defaultColWidth="9.140625" defaultRowHeight="12.75"/>
  <cols>
    <col min="1" max="1" width="4.140625" style="73" customWidth="1"/>
    <col min="2" max="2" width="22.421875" style="73" customWidth="1"/>
    <col min="3" max="3" width="1.421875" style="73" customWidth="1"/>
    <col min="4" max="4" width="23.00390625" style="73" customWidth="1"/>
    <col min="5" max="5" width="10.7109375" style="74" customWidth="1"/>
    <col min="6" max="7" width="26.140625" style="73" customWidth="1"/>
    <col min="8" max="10" width="23.7109375" style="73" customWidth="1"/>
    <col min="11" max="12" width="25.00390625" style="73" customWidth="1"/>
    <col min="13" max="13" width="22.421875" style="73" customWidth="1"/>
    <col min="14" max="14" width="26.28125" style="73" bestFit="1" customWidth="1"/>
    <col min="15" max="15" width="22.421875" style="73" customWidth="1"/>
    <col min="16" max="16" width="31.57421875" style="73" customWidth="1"/>
    <col min="17" max="17" width="19.7109375" style="73" customWidth="1"/>
    <col min="18" max="18" width="18.7109375" style="73" customWidth="1"/>
    <col min="19" max="16384" width="9.140625" style="34" customWidth="1"/>
  </cols>
  <sheetData>
    <row r="1" spans="1:18" ht="18" customHeight="1" thickBot="1">
      <c r="A1" s="886" t="str">
        <f>" TABEL 1B: Resultatenrekening (algemene boekhouding) voor boekjaar "&amp;TITELBLAD!E19&amp;" (waarden boekhouding)"</f>
        <v> TABEL 1B: Resultatenrekening (algemene boekhouding) voor boekjaar 2016 (waarden boekhouding)</v>
      </c>
      <c r="B1" s="887"/>
      <c r="C1" s="887"/>
      <c r="D1" s="887"/>
      <c r="E1" s="887"/>
      <c r="F1" s="887"/>
      <c r="G1" s="887"/>
      <c r="H1" s="887"/>
      <c r="I1" s="887"/>
      <c r="J1" s="887"/>
      <c r="K1" s="887"/>
      <c r="L1" s="888"/>
      <c r="M1" s="34"/>
      <c r="N1" s="34"/>
      <c r="O1" s="34"/>
      <c r="P1" s="34"/>
      <c r="Q1" s="34"/>
      <c r="R1" s="34"/>
    </row>
    <row r="2" spans="1:18" ht="18">
      <c r="A2" s="65"/>
      <c r="B2" s="65"/>
      <c r="C2" s="65"/>
      <c r="D2" s="65"/>
      <c r="E2" s="66"/>
      <c r="F2" s="65"/>
      <c r="G2" s="65"/>
      <c r="H2" s="65"/>
      <c r="I2" s="65"/>
      <c r="J2" s="65"/>
      <c r="K2" s="65"/>
      <c r="L2" s="65"/>
      <c r="M2" s="65"/>
      <c r="N2" s="620"/>
      <c r="O2" s="620"/>
      <c r="P2" s="620"/>
      <c r="Q2" s="65"/>
      <c r="R2" s="66"/>
    </row>
    <row r="3" spans="2:16" s="67" customFormat="1" ht="12.75">
      <c r="B3" s="68" t="s">
        <v>90</v>
      </c>
      <c r="C3" s="69"/>
      <c r="K3" s="69"/>
      <c r="N3" s="619" t="s">
        <v>409</v>
      </c>
      <c r="O3" s="619">
        <f>+TITELBLAD!E18</f>
        <v>2015</v>
      </c>
      <c r="P3" s="619" t="str">
        <f>+TITELBLAD!F18</f>
        <v>ex-ante</v>
      </c>
    </row>
    <row r="4" spans="2:16" s="67" customFormat="1" ht="12.75">
      <c r="B4" s="70" t="s">
        <v>391</v>
      </c>
      <c r="C4" s="69"/>
      <c r="K4" s="69"/>
      <c r="N4" s="619"/>
      <c r="O4" s="619">
        <f>+TITELBLAD!E19</f>
        <v>2016</v>
      </c>
      <c r="P4" s="619" t="str">
        <f>+TITELBLAD!F19</f>
        <v>ex-ante</v>
      </c>
    </row>
    <row r="5" spans="1:18" ht="13.5" thickBot="1">
      <c r="A5" s="71"/>
      <c r="B5" s="71"/>
      <c r="C5" s="71"/>
      <c r="D5" s="71"/>
      <c r="E5" s="72"/>
      <c r="F5" s="71"/>
      <c r="G5" s="71"/>
      <c r="H5" s="71"/>
      <c r="I5" s="71"/>
      <c r="J5" s="71"/>
      <c r="K5" s="71"/>
      <c r="L5" s="71"/>
      <c r="M5" s="71"/>
      <c r="N5" s="71"/>
      <c r="O5" s="71"/>
      <c r="P5" s="71"/>
      <c r="Q5" s="71"/>
      <c r="R5" s="71"/>
    </row>
    <row r="6" spans="1:18" ht="13.5" thickTop="1">
      <c r="A6" s="889" t="s">
        <v>119</v>
      </c>
      <c r="B6" s="890"/>
      <c r="C6" s="890"/>
      <c r="D6" s="891"/>
      <c r="E6" s="895" t="s">
        <v>3</v>
      </c>
      <c r="F6" s="897" t="s">
        <v>159</v>
      </c>
      <c r="G6" s="898"/>
      <c r="H6" s="898"/>
      <c r="I6" s="898"/>
      <c r="J6" s="899"/>
      <c r="K6" s="897" t="s">
        <v>160</v>
      </c>
      <c r="L6" s="898"/>
      <c r="M6" s="898"/>
      <c r="N6" s="898"/>
      <c r="O6" s="899"/>
      <c r="P6" s="909" t="s">
        <v>161</v>
      </c>
      <c r="Q6" s="909" t="s">
        <v>40</v>
      </c>
      <c r="R6" s="75"/>
    </row>
    <row r="7" spans="1:18" ht="12.75">
      <c r="A7" s="892"/>
      <c r="B7" s="893"/>
      <c r="C7" s="893"/>
      <c r="D7" s="894"/>
      <c r="E7" s="896"/>
      <c r="F7" s="900"/>
      <c r="G7" s="901"/>
      <c r="H7" s="901"/>
      <c r="I7" s="901"/>
      <c r="J7" s="902"/>
      <c r="K7" s="900"/>
      <c r="L7" s="901"/>
      <c r="M7" s="901"/>
      <c r="N7" s="901"/>
      <c r="O7" s="902"/>
      <c r="P7" s="910"/>
      <c r="Q7" s="910"/>
      <c r="R7" s="75"/>
    </row>
    <row r="8" spans="1:18" ht="25.5">
      <c r="A8" s="572"/>
      <c r="B8" s="573"/>
      <c r="C8" s="573"/>
      <c r="D8" s="573"/>
      <c r="E8" s="574"/>
      <c r="F8" s="905" t="s">
        <v>387</v>
      </c>
      <c r="G8" s="906"/>
      <c r="H8" s="906"/>
      <c r="I8" s="907"/>
      <c r="J8" s="80" t="s">
        <v>161</v>
      </c>
      <c r="K8" s="905" t="s">
        <v>387</v>
      </c>
      <c r="L8" s="906"/>
      <c r="M8" s="906"/>
      <c r="N8" s="908"/>
      <c r="O8" s="575" t="s">
        <v>161</v>
      </c>
      <c r="P8" s="569"/>
      <c r="Q8" s="569"/>
      <c r="R8" s="75"/>
    </row>
    <row r="9" spans="1:18" ht="31.5" customHeight="1">
      <c r="A9" s="76"/>
      <c r="B9" s="77"/>
      <c r="C9" s="78"/>
      <c r="D9" s="78"/>
      <c r="E9" s="79"/>
      <c r="F9" s="80" t="s">
        <v>162</v>
      </c>
      <c r="G9" s="80" t="s">
        <v>163</v>
      </c>
      <c r="H9" s="80" t="s">
        <v>169</v>
      </c>
      <c r="I9" s="80" t="s">
        <v>373</v>
      </c>
      <c r="J9" s="80"/>
      <c r="K9" s="80" t="s">
        <v>162</v>
      </c>
      <c r="L9" s="80" t="s">
        <v>163</v>
      </c>
      <c r="M9" s="80" t="s">
        <v>169</v>
      </c>
      <c r="N9" s="80" t="s">
        <v>373</v>
      </c>
      <c r="O9" s="80"/>
      <c r="P9" s="81"/>
      <c r="Q9" s="81"/>
      <c r="R9" s="75"/>
    </row>
    <row r="10" spans="1:18" ht="12.75">
      <c r="A10" s="76"/>
      <c r="B10" s="77"/>
      <c r="C10" s="78"/>
      <c r="D10" s="78"/>
      <c r="E10" s="79"/>
      <c r="F10" s="82"/>
      <c r="G10" s="82"/>
      <c r="H10" s="82"/>
      <c r="I10" s="82"/>
      <c r="J10" s="82"/>
      <c r="K10" s="82"/>
      <c r="L10" s="82"/>
      <c r="M10" s="82"/>
      <c r="N10" s="82"/>
      <c r="O10" s="82"/>
      <c r="P10" s="82"/>
      <c r="Q10" s="82"/>
      <c r="R10" s="75"/>
    </row>
    <row r="11" spans="1:18" ht="12.75">
      <c r="A11" s="83"/>
      <c r="B11" s="84"/>
      <c r="C11" s="84"/>
      <c r="D11" s="84"/>
      <c r="E11" s="85"/>
      <c r="F11" s="86"/>
      <c r="G11" s="86"/>
      <c r="H11" s="86"/>
      <c r="I11" s="86"/>
      <c r="J11" s="86"/>
      <c r="K11" s="86"/>
      <c r="L11" s="86"/>
      <c r="M11" s="86"/>
      <c r="N11" s="86"/>
      <c r="O11" s="86"/>
      <c r="P11" s="86"/>
      <c r="Q11" s="86"/>
      <c r="R11" s="75"/>
    </row>
    <row r="12" spans="1:18" ht="12.75">
      <c r="A12" s="87" t="s">
        <v>120</v>
      </c>
      <c r="B12" s="88"/>
      <c r="C12" s="88"/>
      <c r="D12" s="88"/>
      <c r="E12" s="89" t="s">
        <v>121</v>
      </c>
      <c r="F12" s="582">
        <f aca="true" t="shared" si="0" ref="F12:Q12">SUM(F14,F17,F18,F19)</f>
        <v>0</v>
      </c>
      <c r="G12" s="582">
        <f t="shared" si="0"/>
        <v>0</v>
      </c>
      <c r="H12" s="582">
        <f t="shared" si="0"/>
        <v>0</v>
      </c>
      <c r="I12" s="582">
        <f>SUM(I14,I17,I18,I19)</f>
        <v>0</v>
      </c>
      <c r="J12" s="582">
        <f>SUM(J14,J17,J18,J19)</f>
        <v>0</v>
      </c>
      <c r="K12" s="582">
        <f t="shared" si="0"/>
        <v>0</v>
      </c>
      <c r="L12" s="582">
        <f t="shared" si="0"/>
        <v>0</v>
      </c>
      <c r="M12" s="582">
        <f t="shared" si="0"/>
        <v>0</v>
      </c>
      <c r="N12" s="582">
        <f>SUM(N14,N17,N18,N19)</f>
        <v>0</v>
      </c>
      <c r="O12" s="582">
        <f>SUM(O14,O17,O18,O19)</f>
        <v>0</v>
      </c>
      <c r="P12" s="582">
        <f t="shared" si="0"/>
        <v>0</v>
      </c>
      <c r="Q12" s="582">
        <f t="shared" si="0"/>
        <v>0</v>
      </c>
      <c r="R12" s="90"/>
    </row>
    <row r="13" spans="1:18" ht="12.75">
      <c r="A13" s="91"/>
      <c r="B13" s="92"/>
      <c r="C13" s="92"/>
      <c r="D13" s="92"/>
      <c r="E13" s="93"/>
      <c r="F13" s="583"/>
      <c r="G13" s="583"/>
      <c r="H13" s="583"/>
      <c r="I13" s="583"/>
      <c r="J13" s="583"/>
      <c r="K13" s="583"/>
      <c r="L13" s="583"/>
      <c r="M13" s="583"/>
      <c r="N13" s="583"/>
      <c r="O13" s="583"/>
      <c r="P13" s="583"/>
      <c r="Q13" s="584"/>
      <c r="R13" s="90"/>
    </row>
    <row r="14" spans="1:18" ht="12.75">
      <c r="A14" s="94"/>
      <c r="B14" s="92" t="s">
        <v>122</v>
      </c>
      <c r="C14" s="92"/>
      <c r="D14" s="92"/>
      <c r="E14" s="93">
        <v>70</v>
      </c>
      <c r="F14" s="585">
        <v>0</v>
      </c>
      <c r="G14" s="585">
        <v>0</v>
      </c>
      <c r="H14" s="585">
        <v>0</v>
      </c>
      <c r="I14" s="585">
        <v>0</v>
      </c>
      <c r="J14" s="585">
        <v>0</v>
      </c>
      <c r="K14" s="585">
        <v>0</v>
      </c>
      <c r="L14" s="585">
        <v>0</v>
      </c>
      <c r="M14" s="585">
        <v>0</v>
      </c>
      <c r="N14" s="585">
        <v>0</v>
      </c>
      <c r="O14" s="585">
        <v>0</v>
      </c>
      <c r="P14" s="585">
        <v>0</v>
      </c>
      <c r="Q14" s="583">
        <f>SUM(F14:P14)</f>
        <v>0</v>
      </c>
      <c r="R14" s="90"/>
    </row>
    <row r="15" spans="1:18" ht="12.75">
      <c r="A15" s="94"/>
      <c r="B15" s="95" t="s">
        <v>123</v>
      </c>
      <c r="C15" s="92"/>
      <c r="D15" s="92"/>
      <c r="E15" s="93"/>
      <c r="F15" s="583"/>
      <c r="G15" s="583"/>
      <c r="H15" s="583"/>
      <c r="I15" s="583"/>
      <c r="J15" s="583"/>
      <c r="K15" s="583"/>
      <c r="L15" s="583"/>
      <c r="M15" s="583"/>
      <c r="N15" s="583"/>
      <c r="O15" s="583"/>
      <c r="P15" s="583"/>
      <c r="Q15" s="583"/>
      <c r="R15" s="90"/>
    </row>
    <row r="16" spans="1:18" ht="12.75">
      <c r="A16" s="94"/>
      <c r="B16" s="92" t="s">
        <v>124</v>
      </c>
      <c r="C16" s="92"/>
      <c r="D16" s="92"/>
      <c r="E16" s="93"/>
      <c r="F16" s="583"/>
      <c r="G16" s="583"/>
      <c r="H16" s="583"/>
      <c r="I16" s="583"/>
      <c r="J16" s="583"/>
      <c r="K16" s="583"/>
      <c r="L16" s="583"/>
      <c r="M16" s="583"/>
      <c r="N16" s="583"/>
      <c r="O16" s="583"/>
      <c r="P16" s="583"/>
      <c r="Q16" s="583"/>
      <c r="R16" s="90"/>
    </row>
    <row r="17" spans="1:18" ht="12.75">
      <c r="A17" s="94"/>
      <c r="B17" s="95" t="s">
        <v>125</v>
      </c>
      <c r="C17" s="92"/>
      <c r="D17" s="92"/>
      <c r="E17" s="93">
        <v>71</v>
      </c>
      <c r="F17" s="585">
        <v>0</v>
      </c>
      <c r="G17" s="585">
        <v>0</v>
      </c>
      <c r="H17" s="585">
        <v>0</v>
      </c>
      <c r="I17" s="585">
        <v>0</v>
      </c>
      <c r="J17" s="585">
        <v>0</v>
      </c>
      <c r="K17" s="585">
        <v>0</v>
      </c>
      <c r="L17" s="585">
        <v>0</v>
      </c>
      <c r="M17" s="585">
        <v>0</v>
      </c>
      <c r="N17" s="585">
        <v>0</v>
      </c>
      <c r="O17" s="585">
        <v>0</v>
      </c>
      <c r="P17" s="585">
        <v>0</v>
      </c>
      <c r="Q17" s="583">
        <f>SUM(F17:P17)</f>
        <v>0</v>
      </c>
      <c r="R17" s="90"/>
    </row>
    <row r="18" spans="1:18" ht="12.75">
      <c r="A18" s="94"/>
      <c r="B18" s="92" t="s">
        <v>126</v>
      </c>
      <c r="C18" s="92"/>
      <c r="D18" s="92"/>
      <c r="E18" s="93">
        <v>72</v>
      </c>
      <c r="F18" s="585">
        <v>0</v>
      </c>
      <c r="G18" s="585">
        <v>0</v>
      </c>
      <c r="H18" s="585">
        <v>0</v>
      </c>
      <c r="I18" s="585">
        <v>0</v>
      </c>
      <c r="J18" s="585">
        <v>0</v>
      </c>
      <c r="K18" s="585">
        <v>0</v>
      </c>
      <c r="L18" s="585">
        <v>0</v>
      </c>
      <c r="M18" s="585">
        <v>0</v>
      </c>
      <c r="N18" s="585">
        <v>0</v>
      </c>
      <c r="O18" s="585">
        <v>0</v>
      </c>
      <c r="P18" s="585">
        <v>0</v>
      </c>
      <c r="Q18" s="583">
        <f>SUM(F18:P18)</f>
        <v>0</v>
      </c>
      <c r="R18" s="90"/>
    </row>
    <row r="19" spans="1:18" ht="12.75">
      <c r="A19" s="94"/>
      <c r="B19" s="92" t="s">
        <v>127</v>
      </c>
      <c r="C19" s="95"/>
      <c r="D19" s="92"/>
      <c r="E19" s="93">
        <v>74</v>
      </c>
      <c r="F19" s="585">
        <v>0</v>
      </c>
      <c r="G19" s="585">
        <v>0</v>
      </c>
      <c r="H19" s="585">
        <v>0</v>
      </c>
      <c r="I19" s="585">
        <v>0</v>
      </c>
      <c r="J19" s="585">
        <v>0</v>
      </c>
      <c r="K19" s="585">
        <v>0</v>
      </c>
      <c r="L19" s="585">
        <v>0</v>
      </c>
      <c r="M19" s="585">
        <v>0</v>
      </c>
      <c r="N19" s="585">
        <v>0</v>
      </c>
      <c r="O19" s="585">
        <v>0</v>
      </c>
      <c r="P19" s="585">
        <v>0</v>
      </c>
      <c r="Q19" s="583">
        <f>SUM(F19:P19)</f>
        <v>0</v>
      </c>
      <c r="R19" s="90"/>
    </row>
    <row r="20" spans="1:18" ht="12.75">
      <c r="A20" s="94"/>
      <c r="B20" s="95"/>
      <c r="C20" s="92"/>
      <c r="D20" s="92"/>
      <c r="E20" s="93"/>
      <c r="F20" s="583"/>
      <c r="G20" s="583"/>
      <c r="H20" s="583"/>
      <c r="I20" s="583"/>
      <c r="J20" s="583"/>
      <c r="K20" s="583"/>
      <c r="L20" s="583"/>
      <c r="M20" s="583"/>
      <c r="N20" s="583"/>
      <c r="O20" s="583"/>
      <c r="P20" s="583"/>
      <c r="Q20" s="583"/>
      <c r="R20" s="90"/>
    </row>
    <row r="21" spans="1:18" ht="12.75">
      <c r="A21" s="96" t="s">
        <v>128</v>
      </c>
      <c r="B21" s="97"/>
      <c r="C21" s="88"/>
      <c r="D21" s="88"/>
      <c r="E21" s="89">
        <v>75</v>
      </c>
      <c r="F21" s="586">
        <v>0</v>
      </c>
      <c r="G21" s="586">
        <v>0</v>
      </c>
      <c r="H21" s="586">
        <v>0</v>
      </c>
      <c r="I21" s="586">
        <v>0</v>
      </c>
      <c r="J21" s="586">
        <v>0</v>
      </c>
      <c r="K21" s="586">
        <v>0</v>
      </c>
      <c r="L21" s="586">
        <v>0</v>
      </c>
      <c r="M21" s="586">
        <v>0</v>
      </c>
      <c r="N21" s="586">
        <v>0</v>
      </c>
      <c r="O21" s="586">
        <v>0</v>
      </c>
      <c r="P21" s="586">
        <v>0</v>
      </c>
      <c r="Q21" s="582">
        <f>SUM(F21:P21)</f>
        <v>0</v>
      </c>
      <c r="R21" s="90"/>
    </row>
    <row r="22" spans="1:18" ht="12.75">
      <c r="A22" s="98"/>
      <c r="B22" s="99"/>
      <c r="C22" s="100"/>
      <c r="D22" s="100"/>
      <c r="E22" s="101"/>
      <c r="F22" s="587"/>
      <c r="G22" s="587"/>
      <c r="H22" s="587"/>
      <c r="I22" s="587"/>
      <c r="J22" s="587"/>
      <c r="K22" s="587"/>
      <c r="L22" s="587"/>
      <c r="M22" s="587"/>
      <c r="N22" s="587"/>
      <c r="O22" s="587"/>
      <c r="P22" s="587"/>
      <c r="Q22" s="582"/>
      <c r="R22" s="90"/>
    </row>
    <row r="23" spans="1:18" ht="12.75">
      <c r="A23" s="96" t="s">
        <v>129</v>
      </c>
      <c r="B23" s="102"/>
      <c r="C23" s="88"/>
      <c r="D23" s="88"/>
      <c r="E23" s="89">
        <v>76</v>
      </c>
      <c r="F23" s="586">
        <v>0</v>
      </c>
      <c r="G23" s="586">
        <v>0</v>
      </c>
      <c r="H23" s="586">
        <v>0</v>
      </c>
      <c r="I23" s="586">
        <v>0</v>
      </c>
      <c r="J23" s="586">
        <v>0</v>
      </c>
      <c r="K23" s="586">
        <v>0</v>
      </c>
      <c r="L23" s="586">
        <v>0</v>
      </c>
      <c r="M23" s="586">
        <v>0</v>
      </c>
      <c r="N23" s="586">
        <v>0</v>
      </c>
      <c r="O23" s="586">
        <v>0</v>
      </c>
      <c r="P23" s="586">
        <v>0</v>
      </c>
      <c r="Q23" s="582">
        <f>SUM(F23:P23)</f>
        <v>0</v>
      </c>
      <c r="R23" s="90"/>
    </row>
    <row r="24" spans="1:18" ht="12.75">
      <c r="A24" s="94"/>
      <c r="B24" s="92"/>
      <c r="C24" s="92"/>
      <c r="D24" s="92"/>
      <c r="E24" s="93"/>
      <c r="F24" s="583"/>
      <c r="G24" s="583"/>
      <c r="H24" s="583"/>
      <c r="I24" s="583"/>
      <c r="J24" s="583"/>
      <c r="K24" s="583"/>
      <c r="L24" s="583"/>
      <c r="M24" s="583"/>
      <c r="N24" s="583"/>
      <c r="O24" s="583"/>
      <c r="P24" s="583"/>
      <c r="Q24" s="583"/>
      <c r="R24" s="90"/>
    </row>
    <row r="25" spans="1:18" ht="12.75">
      <c r="A25" s="96" t="s">
        <v>130</v>
      </c>
      <c r="B25" s="88"/>
      <c r="C25" s="88"/>
      <c r="D25" s="88"/>
      <c r="E25" s="89"/>
      <c r="F25" s="582"/>
      <c r="G25" s="582"/>
      <c r="H25" s="582"/>
      <c r="I25" s="582"/>
      <c r="J25" s="582"/>
      <c r="K25" s="582"/>
      <c r="L25" s="582"/>
      <c r="M25" s="582"/>
      <c r="N25" s="582"/>
      <c r="O25" s="582"/>
      <c r="P25" s="582"/>
      <c r="Q25" s="582"/>
      <c r="R25" s="90"/>
    </row>
    <row r="26" spans="1:18" ht="12.75">
      <c r="A26" s="96" t="s">
        <v>131</v>
      </c>
      <c r="B26" s="88"/>
      <c r="C26" s="88"/>
      <c r="D26" s="88"/>
      <c r="E26" s="89">
        <v>780</v>
      </c>
      <c r="F26" s="586">
        <v>0</v>
      </c>
      <c r="G26" s="586">
        <v>0</v>
      </c>
      <c r="H26" s="586">
        <v>0</v>
      </c>
      <c r="I26" s="586">
        <v>0</v>
      </c>
      <c r="J26" s="586">
        <v>0</v>
      </c>
      <c r="K26" s="586">
        <v>0</v>
      </c>
      <c r="L26" s="586">
        <v>0</v>
      </c>
      <c r="M26" s="586">
        <v>0</v>
      </c>
      <c r="N26" s="586">
        <v>0</v>
      </c>
      <c r="O26" s="586">
        <v>0</v>
      </c>
      <c r="P26" s="586">
        <v>0</v>
      </c>
      <c r="Q26" s="582">
        <f>SUM(F26:P26)</f>
        <v>0</v>
      </c>
      <c r="R26" s="90"/>
    </row>
    <row r="27" spans="1:18" ht="12.75">
      <c r="A27" s="98"/>
      <c r="B27" s="100"/>
      <c r="C27" s="100"/>
      <c r="D27" s="100"/>
      <c r="E27" s="101"/>
      <c r="F27" s="587"/>
      <c r="G27" s="587"/>
      <c r="H27" s="587"/>
      <c r="I27" s="587"/>
      <c r="J27" s="587"/>
      <c r="K27" s="587"/>
      <c r="L27" s="587"/>
      <c r="M27" s="587"/>
      <c r="N27" s="587"/>
      <c r="O27" s="587"/>
      <c r="P27" s="587"/>
      <c r="Q27" s="582"/>
      <c r="R27" s="90"/>
    </row>
    <row r="28" spans="1:18" ht="12.75">
      <c r="A28" s="96" t="s">
        <v>132</v>
      </c>
      <c r="B28" s="88"/>
      <c r="C28" s="88"/>
      <c r="D28" s="88"/>
      <c r="E28" s="89"/>
      <c r="F28" s="582"/>
      <c r="G28" s="582"/>
      <c r="H28" s="582"/>
      <c r="I28" s="582"/>
      <c r="J28" s="582"/>
      <c r="K28" s="582"/>
      <c r="L28" s="582"/>
      <c r="M28" s="582"/>
      <c r="N28" s="582"/>
      <c r="O28" s="582"/>
      <c r="P28" s="582"/>
      <c r="Q28" s="582"/>
      <c r="R28" s="75"/>
    </row>
    <row r="29" spans="1:18" ht="12.75">
      <c r="A29" s="96"/>
      <c r="B29" s="88" t="s">
        <v>133</v>
      </c>
      <c r="C29" s="88"/>
      <c r="D29" s="88"/>
      <c r="E29" s="89">
        <v>77</v>
      </c>
      <c r="F29" s="586">
        <v>0</v>
      </c>
      <c r="G29" s="586">
        <v>0</v>
      </c>
      <c r="H29" s="586">
        <v>0</v>
      </c>
      <c r="I29" s="586">
        <v>0</v>
      </c>
      <c r="J29" s="586">
        <v>0</v>
      </c>
      <c r="K29" s="586">
        <v>0</v>
      </c>
      <c r="L29" s="586">
        <v>0</v>
      </c>
      <c r="M29" s="586">
        <v>0</v>
      </c>
      <c r="N29" s="586">
        <v>0</v>
      </c>
      <c r="O29" s="586">
        <v>0</v>
      </c>
      <c r="P29" s="586">
        <v>0</v>
      </c>
      <c r="Q29" s="582">
        <f>SUM(F29:P29)</f>
        <v>0</v>
      </c>
      <c r="R29" s="90"/>
    </row>
    <row r="30" spans="1:18" ht="12.75">
      <c r="A30" s="98"/>
      <c r="B30" s="100"/>
      <c r="C30" s="100"/>
      <c r="D30" s="100"/>
      <c r="E30" s="101"/>
      <c r="F30" s="587"/>
      <c r="G30" s="587"/>
      <c r="H30" s="587"/>
      <c r="I30" s="587"/>
      <c r="J30" s="587"/>
      <c r="K30" s="587"/>
      <c r="L30" s="587"/>
      <c r="M30" s="587"/>
      <c r="N30" s="587"/>
      <c r="O30" s="587"/>
      <c r="P30" s="587"/>
      <c r="Q30" s="582"/>
      <c r="R30" s="75"/>
    </row>
    <row r="31" spans="1:18" ht="12.75">
      <c r="A31" s="96" t="s">
        <v>134</v>
      </c>
      <c r="B31" s="88"/>
      <c r="C31" s="97"/>
      <c r="D31" s="88"/>
      <c r="E31" s="89"/>
      <c r="F31" s="586">
        <v>0</v>
      </c>
      <c r="G31" s="586">
        <v>0</v>
      </c>
      <c r="H31" s="586">
        <v>0</v>
      </c>
      <c r="I31" s="586">
        <v>0</v>
      </c>
      <c r="J31" s="586">
        <v>0</v>
      </c>
      <c r="K31" s="586">
        <v>0</v>
      </c>
      <c r="L31" s="586">
        <v>0</v>
      </c>
      <c r="M31" s="586">
        <v>0</v>
      </c>
      <c r="N31" s="586">
        <v>0</v>
      </c>
      <c r="O31" s="586">
        <v>0</v>
      </c>
      <c r="P31" s="586">
        <v>0</v>
      </c>
      <c r="Q31" s="582">
        <f>SUM(F31:P31)</f>
        <v>0</v>
      </c>
      <c r="R31" s="90"/>
    </row>
    <row r="32" spans="1:18" ht="12.75">
      <c r="A32" s="94"/>
      <c r="B32" s="92"/>
      <c r="C32" s="92"/>
      <c r="D32" s="92"/>
      <c r="E32" s="93"/>
      <c r="F32" s="588"/>
      <c r="G32" s="588"/>
      <c r="H32" s="588"/>
      <c r="I32" s="588"/>
      <c r="J32" s="588"/>
      <c r="K32" s="588"/>
      <c r="L32" s="588"/>
      <c r="M32" s="588"/>
      <c r="N32" s="588"/>
      <c r="O32" s="588"/>
      <c r="P32" s="588"/>
      <c r="Q32" s="588"/>
      <c r="R32" s="90"/>
    </row>
    <row r="33" spans="1:18" ht="15.75">
      <c r="A33" s="103"/>
      <c r="B33" s="104"/>
      <c r="C33" s="104"/>
      <c r="D33" s="105"/>
      <c r="E33" s="106"/>
      <c r="F33" s="589"/>
      <c r="G33" s="589"/>
      <c r="H33" s="589"/>
      <c r="I33" s="589"/>
      <c r="J33" s="589"/>
      <c r="K33" s="589"/>
      <c r="L33" s="589"/>
      <c r="M33" s="589"/>
      <c r="N33" s="589"/>
      <c r="O33" s="589"/>
      <c r="P33" s="589"/>
      <c r="Q33" s="589"/>
      <c r="R33" s="90"/>
    </row>
    <row r="34" spans="1:18" ht="15">
      <c r="A34" s="107"/>
      <c r="B34" s="108"/>
      <c r="C34" s="108"/>
      <c r="D34" s="109" t="s">
        <v>40</v>
      </c>
      <c r="E34" s="110"/>
      <c r="F34" s="590">
        <f aca="true" t="shared" si="1" ref="F34:Q34">SUM(F12,F21,F23,F26,F29,F31)</f>
        <v>0</v>
      </c>
      <c r="G34" s="590">
        <f t="shared" si="1"/>
        <v>0</v>
      </c>
      <c r="H34" s="590">
        <f t="shared" si="1"/>
        <v>0</v>
      </c>
      <c r="I34" s="590">
        <f>SUM(I12,I21,I23,I26,I29,I31)</f>
        <v>0</v>
      </c>
      <c r="J34" s="590">
        <f>SUM(J12,J21,J23,J26,J29,J31)</f>
        <v>0</v>
      </c>
      <c r="K34" s="590">
        <f t="shared" si="1"/>
        <v>0</v>
      </c>
      <c r="L34" s="590">
        <f t="shared" si="1"/>
        <v>0</v>
      </c>
      <c r="M34" s="590">
        <f t="shared" si="1"/>
        <v>0</v>
      </c>
      <c r="N34" s="590">
        <f>SUM(N12,N21,N23,N26,N29,N31)</f>
        <v>0</v>
      </c>
      <c r="O34" s="590">
        <f>SUM(O12,O21,O23,O26,O29,O31)</f>
        <v>0</v>
      </c>
      <c r="P34" s="590">
        <f t="shared" si="1"/>
        <v>0</v>
      </c>
      <c r="Q34" s="590">
        <f t="shared" si="1"/>
        <v>0</v>
      </c>
      <c r="R34" s="90"/>
    </row>
    <row r="35" spans="1:18" ht="16.5" thickBot="1">
      <c r="A35" s="111"/>
      <c r="B35" s="112"/>
      <c r="C35" s="112"/>
      <c r="D35" s="113"/>
      <c r="E35" s="114"/>
      <c r="F35" s="115"/>
      <c r="G35" s="115"/>
      <c r="H35" s="115"/>
      <c r="I35" s="115"/>
      <c r="J35" s="115"/>
      <c r="K35" s="115"/>
      <c r="L35" s="115"/>
      <c r="M35" s="115"/>
      <c r="N35" s="115"/>
      <c r="O35" s="115"/>
      <c r="P35" s="115"/>
      <c r="Q35" s="115"/>
      <c r="R35" s="75"/>
    </row>
    <row r="36" spans="1:18" ht="13.5" thickTop="1">
      <c r="A36" s="116"/>
      <c r="B36" s="117"/>
      <c r="C36" s="117"/>
      <c r="D36" s="117"/>
      <c r="E36" s="118"/>
      <c r="F36" s="119"/>
      <c r="G36" s="119"/>
      <c r="H36" s="119"/>
      <c r="I36" s="119"/>
      <c r="J36" s="119"/>
      <c r="K36" s="119"/>
      <c r="L36" s="119"/>
      <c r="M36" s="119"/>
      <c r="N36" s="119"/>
      <c r="O36" s="119"/>
      <c r="P36" s="119"/>
      <c r="Q36" s="117"/>
      <c r="R36" s="75"/>
    </row>
    <row r="37" spans="1:18" ht="13.5" thickBot="1">
      <c r="A37" s="116"/>
      <c r="B37" s="117"/>
      <c r="C37" s="117"/>
      <c r="D37" s="117"/>
      <c r="E37" s="118"/>
      <c r="F37" s="119"/>
      <c r="G37" s="119"/>
      <c r="H37" s="119"/>
      <c r="I37" s="119"/>
      <c r="J37" s="119"/>
      <c r="K37" s="119"/>
      <c r="L37" s="119"/>
      <c r="M37" s="119"/>
      <c r="N37" s="119"/>
      <c r="O37" s="119"/>
      <c r="P37" s="119"/>
      <c r="Q37" s="117"/>
      <c r="R37" s="75"/>
    </row>
    <row r="38" spans="1:18" ht="13.5" thickTop="1">
      <c r="A38" s="889" t="s">
        <v>135</v>
      </c>
      <c r="B38" s="890"/>
      <c r="C38" s="890"/>
      <c r="D38" s="891"/>
      <c r="E38" s="903" t="s">
        <v>3</v>
      </c>
      <c r="F38" s="897" t="s">
        <v>159</v>
      </c>
      <c r="G38" s="898"/>
      <c r="H38" s="898"/>
      <c r="I38" s="898"/>
      <c r="J38" s="899"/>
      <c r="K38" s="897" t="s">
        <v>160</v>
      </c>
      <c r="L38" s="898"/>
      <c r="M38" s="898"/>
      <c r="N38" s="898"/>
      <c r="O38" s="899"/>
      <c r="P38" s="909" t="s">
        <v>161</v>
      </c>
      <c r="Q38" s="909" t="s">
        <v>40</v>
      </c>
      <c r="R38" s="75"/>
    </row>
    <row r="39" spans="1:18" ht="12.75">
      <c r="A39" s="892"/>
      <c r="B39" s="893"/>
      <c r="C39" s="893"/>
      <c r="D39" s="894"/>
      <c r="E39" s="904"/>
      <c r="F39" s="900"/>
      <c r="G39" s="901"/>
      <c r="H39" s="901"/>
      <c r="I39" s="901"/>
      <c r="J39" s="902"/>
      <c r="K39" s="900"/>
      <c r="L39" s="901"/>
      <c r="M39" s="901"/>
      <c r="N39" s="901"/>
      <c r="O39" s="902"/>
      <c r="P39" s="910"/>
      <c r="Q39" s="910"/>
      <c r="R39" s="75"/>
    </row>
    <row r="40" spans="1:18" ht="31.5" customHeight="1">
      <c r="A40" s="572"/>
      <c r="B40" s="573"/>
      <c r="C40" s="573"/>
      <c r="D40" s="573"/>
      <c r="E40" s="89"/>
      <c r="F40" s="905" t="s">
        <v>387</v>
      </c>
      <c r="G40" s="906"/>
      <c r="H40" s="906"/>
      <c r="I40" s="907"/>
      <c r="J40" s="80" t="s">
        <v>161</v>
      </c>
      <c r="K40" s="905" t="s">
        <v>387</v>
      </c>
      <c r="L40" s="906"/>
      <c r="M40" s="906"/>
      <c r="N40" s="908"/>
      <c r="O40" s="575" t="s">
        <v>161</v>
      </c>
      <c r="P40" s="569"/>
      <c r="Q40" s="569"/>
      <c r="R40" s="75"/>
    </row>
    <row r="41" spans="1:18" ht="31.5" customHeight="1">
      <c r="A41" s="76"/>
      <c r="B41" s="77"/>
      <c r="C41" s="78"/>
      <c r="D41" s="78"/>
      <c r="E41" s="79"/>
      <c r="F41" s="80" t="s">
        <v>162</v>
      </c>
      <c r="G41" s="80" t="s">
        <v>163</v>
      </c>
      <c r="H41" s="80" t="s">
        <v>169</v>
      </c>
      <c r="I41" s="80" t="s">
        <v>373</v>
      </c>
      <c r="J41" s="80"/>
      <c r="K41" s="80" t="s">
        <v>162</v>
      </c>
      <c r="L41" s="80" t="s">
        <v>163</v>
      </c>
      <c r="M41" s="80" t="s">
        <v>169</v>
      </c>
      <c r="N41" s="80" t="s">
        <v>373</v>
      </c>
      <c r="O41" s="80"/>
      <c r="P41" s="81"/>
      <c r="Q41" s="81"/>
      <c r="R41" s="75"/>
    </row>
    <row r="42" spans="1:18" ht="12.75">
      <c r="A42" s="76"/>
      <c r="B42" s="77"/>
      <c r="C42" s="78"/>
      <c r="D42" s="78"/>
      <c r="E42" s="79"/>
      <c r="F42" s="82"/>
      <c r="G42" s="82"/>
      <c r="H42" s="82"/>
      <c r="I42" s="82"/>
      <c r="J42" s="82"/>
      <c r="K42" s="82"/>
      <c r="L42" s="82"/>
      <c r="M42" s="82"/>
      <c r="N42" s="82"/>
      <c r="O42" s="82"/>
      <c r="P42" s="82"/>
      <c r="Q42" s="82"/>
      <c r="R42" s="75"/>
    </row>
    <row r="43" spans="1:18" ht="12.75">
      <c r="A43" s="83"/>
      <c r="B43" s="84"/>
      <c r="C43" s="84"/>
      <c r="D43" s="84"/>
      <c r="E43" s="85"/>
      <c r="F43" s="86"/>
      <c r="G43" s="86"/>
      <c r="H43" s="86"/>
      <c r="I43" s="86"/>
      <c r="J43" s="86"/>
      <c r="K43" s="86"/>
      <c r="L43" s="86"/>
      <c r="M43" s="86"/>
      <c r="N43" s="86"/>
      <c r="O43" s="86"/>
      <c r="P43" s="86"/>
      <c r="Q43" s="86"/>
      <c r="R43" s="75"/>
    </row>
    <row r="44" spans="1:18" ht="12.75">
      <c r="A44" s="87" t="s">
        <v>136</v>
      </c>
      <c r="B44" s="88"/>
      <c r="C44" s="88"/>
      <c r="D44" s="88"/>
      <c r="E44" s="89" t="s">
        <v>137</v>
      </c>
      <c r="F44" s="582">
        <f aca="true" t="shared" si="2" ref="F44:Q44">SUM(F46,F47,F48,F51,F54,F56,F57,F59)</f>
        <v>0</v>
      </c>
      <c r="G44" s="582">
        <f t="shared" si="2"/>
        <v>0</v>
      </c>
      <c r="H44" s="582">
        <f t="shared" si="2"/>
        <v>0</v>
      </c>
      <c r="I44" s="582">
        <f>SUM(I46,I47,I48,I51,I54,I56,I57,I59)</f>
        <v>0</v>
      </c>
      <c r="J44" s="582">
        <f>SUM(J46,J47,J48,J51,J54,J56,J57,J59)</f>
        <v>0</v>
      </c>
      <c r="K44" s="582">
        <f t="shared" si="2"/>
        <v>0</v>
      </c>
      <c r="L44" s="582">
        <f t="shared" si="2"/>
        <v>0</v>
      </c>
      <c r="M44" s="582">
        <f t="shared" si="2"/>
        <v>0</v>
      </c>
      <c r="N44" s="582">
        <f>SUM(N46,N47,N48,N51,N54,N56,N57,N59)</f>
        <v>0</v>
      </c>
      <c r="O44" s="582">
        <f>SUM(O46,O47,O48,O51,O54,O56,O57,O59)</f>
        <v>0</v>
      </c>
      <c r="P44" s="582">
        <f t="shared" si="2"/>
        <v>0</v>
      </c>
      <c r="Q44" s="582">
        <f t="shared" si="2"/>
        <v>0</v>
      </c>
      <c r="R44" s="75"/>
    </row>
    <row r="45" spans="1:18" ht="12.75">
      <c r="A45" s="91"/>
      <c r="B45" s="92"/>
      <c r="C45" s="92"/>
      <c r="D45" s="92"/>
      <c r="E45" s="93"/>
      <c r="F45" s="583"/>
      <c r="G45" s="583"/>
      <c r="H45" s="583"/>
      <c r="I45" s="583"/>
      <c r="J45" s="583"/>
      <c r="K45" s="583"/>
      <c r="L45" s="583"/>
      <c r="M45" s="583"/>
      <c r="N45" s="583"/>
      <c r="O45" s="583"/>
      <c r="P45" s="583"/>
      <c r="Q45" s="583"/>
      <c r="R45" s="75"/>
    </row>
    <row r="46" spans="1:18" ht="12.75">
      <c r="A46" s="94"/>
      <c r="B46" s="92" t="s">
        <v>138</v>
      </c>
      <c r="C46" s="92"/>
      <c r="D46" s="92"/>
      <c r="E46" s="93">
        <v>60</v>
      </c>
      <c r="F46" s="585">
        <v>0</v>
      </c>
      <c r="G46" s="585">
        <v>0</v>
      </c>
      <c r="H46" s="585">
        <v>0</v>
      </c>
      <c r="I46" s="585">
        <v>0</v>
      </c>
      <c r="J46" s="585">
        <v>0</v>
      </c>
      <c r="K46" s="585">
        <v>0</v>
      </c>
      <c r="L46" s="585">
        <v>0</v>
      </c>
      <c r="M46" s="585">
        <v>0</v>
      </c>
      <c r="N46" s="585">
        <v>0</v>
      </c>
      <c r="O46" s="585">
        <v>0</v>
      </c>
      <c r="P46" s="585">
        <v>0</v>
      </c>
      <c r="Q46" s="583">
        <f>SUM(F46:P46)</f>
        <v>0</v>
      </c>
      <c r="R46" s="75"/>
    </row>
    <row r="47" spans="1:18" ht="12.75">
      <c r="A47" s="94"/>
      <c r="B47" s="95" t="s">
        <v>139</v>
      </c>
      <c r="C47" s="92"/>
      <c r="D47" s="92"/>
      <c r="E47" s="93">
        <v>61</v>
      </c>
      <c r="F47" s="585">
        <v>0</v>
      </c>
      <c r="G47" s="585">
        <v>0</v>
      </c>
      <c r="H47" s="585">
        <v>0</v>
      </c>
      <c r="I47" s="585">
        <v>0</v>
      </c>
      <c r="J47" s="585">
        <v>0</v>
      </c>
      <c r="K47" s="585">
        <v>0</v>
      </c>
      <c r="L47" s="585">
        <v>0</v>
      </c>
      <c r="M47" s="585">
        <v>0</v>
      </c>
      <c r="N47" s="585">
        <v>0</v>
      </c>
      <c r="O47" s="585">
        <v>0</v>
      </c>
      <c r="P47" s="585">
        <v>0</v>
      </c>
      <c r="Q47" s="583">
        <f>SUM(F47:P47)</f>
        <v>0</v>
      </c>
      <c r="R47" s="75"/>
    </row>
    <row r="48" spans="1:18" ht="12.75">
      <c r="A48" s="94"/>
      <c r="B48" s="92" t="s">
        <v>140</v>
      </c>
      <c r="C48" s="92"/>
      <c r="D48" s="92"/>
      <c r="E48" s="93">
        <v>62</v>
      </c>
      <c r="F48" s="585">
        <v>0</v>
      </c>
      <c r="G48" s="585">
        <v>0</v>
      </c>
      <c r="H48" s="585">
        <v>0</v>
      </c>
      <c r="I48" s="585">
        <v>0</v>
      </c>
      <c r="J48" s="585">
        <v>0</v>
      </c>
      <c r="K48" s="585">
        <v>0</v>
      </c>
      <c r="L48" s="585">
        <v>0</v>
      </c>
      <c r="M48" s="585">
        <v>0</v>
      </c>
      <c r="N48" s="585">
        <v>0</v>
      </c>
      <c r="O48" s="585">
        <v>0</v>
      </c>
      <c r="P48" s="585">
        <v>0</v>
      </c>
      <c r="Q48" s="583">
        <f>SUM(F48:P48)</f>
        <v>0</v>
      </c>
      <c r="R48" s="75"/>
    </row>
    <row r="49" spans="1:18" ht="12.75">
      <c r="A49" s="94"/>
      <c r="B49" s="95" t="s">
        <v>141</v>
      </c>
      <c r="C49" s="92"/>
      <c r="D49" s="92"/>
      <c r="E49" s="93"/>
      <c r="F49" s="583"/>
      <c r="G49" s="583"/>
      <c r="H49" s="583"/>
      <c r="I49" s="583"/>
      <c r="J49" s="583"/>
      <c r="K49" s="583"/>
      <c r="L49" s="583"/>
      <c r="M49" s="583"/>
      <c r="N49" s="583"/>
      <c r="O49" s="583"/>
      <c r="P49" s="583"/>
      <c r="Q49" s="583"/>
      <c r="R49" s="75"/>
    </row>
    <row r="50" spans="1:18" ht="12.75">
      <c r="A50" s="94"/>
      <c r="B50" s="92" t="s">
        <v>142</v>
      </c>
      <c r="C50" s="92"/>
      <c r="D50" s="92"/>
      <c r="E50" s="93"/>
      <c r="F50" s="583"/>
      <c r="G50" s="583"/>
      <c r="H50" s="583"/>
      <c r="I50" s="583"/>
      <c r="J50" s="583"/>
      <c r="K50" s="583"/>
      <c r="L50" s="583"/>
      <c r="M50" s="583"/>
      <c r="N50" s="583"/>
      <c r="O50" s="583"/>
      <c r="P50" s="583"/>
      <c r="Q50" s="583"/>
      <c r="R50" s="75"/>
    </row>
    <row r="51" spans="1:18" ht="12.75">
      <c r="A51" s="94"/>
      <c r="B51" s="92" t="s">
        <v>143</v>
      </c>
      <c r="C51" s="95"/>
      <c r="D51" s="92"/>
      <c r="E51" s="93">
        <v>630</v>
      </c>
      <c r="F51" s="585">
        <v>0</v>
      </c>
      <c r="G51" s="585">
        <v>0</v>
      </c>
      <c r="H51" s="585">
        <v>0</v>
      </c>
      <c r="I51" s="585">
        <v>0</v>
      </c>
      <c r="J51" s="585">
        <v>0</v>
      </c>
      <c r="K51" s="585">
        <v>0</v>
      </c>
      <c r="L51" s="585">
        <v>0</v>
      </c>
      <c r="M51" s="585">
        <v>0</v>
      </c>
      <c r="N51" s="585">
        <v>0</v>
      </c>
      <c r="O51" s="585">
        <v>0</v>
      </c>
      <c r="P51" s="585">
        <v>0</v>
      </c>
      <c r="Q51" s="583">
        <f>SUM(F51:P51)</f>
        <v>0</v>
      </c>
      <c r="R51" s="75"/>
    </row>
    <row r="52" spans="1:18" ht="12.75">
      <c r="A52" s="94"/>
      <c r="B52" s="92" t="s">
        <v>144</v>
      </c>
      <c r="C52" s="95"/>
      <c r="D52" s="92"/>
      <c r="E52" s="93"/>
      <c r="F52" s="583"/>
      <c r="G52" s="583"/>
      <c r="H52" s="583"/>
      <c r="I52" s="583"/>
      <c r="J52" s="583"/>
      <c r="K52" s="583"/>
      <c r="L52" s="583"/>
      <c r="M52" s="583"/>
      <c r="N52" s="583"/>
      <c r="O52" s="583"/>
      <c r="P52" s="583"/>
      <c r="Q52" s="583"/>
      <c r="R52" s="75"/>
    </row>
    <row r="53" spans="1:18" ht="12.75">
      <c r="A53" s="94"/>
      <c r="B53" s="92" t="s">
        <v>145</v>
      </c>
      <c r="C53" s="95"/>
      <c r="D53" s="92"/>
      <c r="E53" s="93"/>
      <c r="F53" s="583"/>
      <c r="G53" s="583"/>
      <c r="H53" s="583"/>
      <c r="I53" s="583"/>
      <c r="J53" s="583"/>
      <c r="K53" s="583"/>
      <c r="L53" s="583"/>
      <c r="M53" s="583"/>
      <c r="N53" s="583"/>
      <c r="O53" s="583"/>
      <c r="P53" s="583"/>
      <c r="Q53" s="583"/>
      <c r="R53" s="75"/>
    </row>
    <row r="54" spans="1:18" ht="12.75">
      <c r="A54" s="94"/>
      <c r="B54" s="92" t="s">
        <v>146</v>
      </c>
      <c r="C54" s="95"/>
      <c r="D54" s="92"/>
      <c r="E54" s="93" t="s">
        <v>147</v>
      </c>
      <c r="F54" s="585">
        <v>0</v>
      </c>
      <c r="G54" s="585">
        <v>0</v>
      </c>
      <c r="H54" s="585">
        <v>0</v>
      </c>
      <c r="I54" s="585">
        <v>0</v>
      </c>
      <c r="J54" s="585">
        <v>0</v>
      </c>
      <c r="K54" s="585">
        <v>0</v>
      </c>
      <c r="L54" s="585">
        <v>0</v>
      </c>
      <c r="M54" s="585">
        <v>0</v>
      </c>
      <c r="N54" s="585">
        <v>0</v>
      </c>
      <c r="O54" s="585">
        <v>0</v>
      </c>
      <c r="P54" s="585">
        <v>0</v>
      </c>
      <c r="Q54" s="583">
        <f>SUM(F54:P54)</f>
        <v>0</v>
      </c>
      <c r="R54" s="75"/>
    </row>
    <row r="55" spans="1:18" ht="12.75">
      <c r="A55" s="94"/>
      <c r="B55" s="92" t="s">
        <v>148</v>
      </c>
      <c r="C55" s="95"/>
      <c r="D55" s="92"/>
      <c r="E55" s="93"/>
      <c r="F55" s="583"/>
      <c r="G55" s="583"/>
      <c r="H55" s="583"/>
      <c r="I55" s="583"/>
      <c r="J55" s="583"/>
      <c r="K55" s="583"/>
      <c r="L55" s="583"/>
      <c r="M55" s="583"/>
      <c r="N55" s="583"/>
      <c r="O55" s="583"/>
      <c r="P55" s="583"/>
      <c r="Q55" s="583"/>
      <c r="R55" s="75"/>
    </row>
    <row r="56" spans="1:18" ht="12.75">
      <c r="A56" s="94"/>
      <c r="B56" s="92" t="s">
        <v>149</v>
      </c>
      <c r="C56" s="95"/>
      <c r="D56" s="92"/>
      <c r="E56" s="93" t="s">
        <v>150</v>
      </c>
      <c r="F56" s="585">
        <v>0</v>
      </c>
      <c r="G56" s="585">
        <v>0</v>
      </c>
      <c r="H56" s="585">
        <v>0</v>
      </c>
      <c r="I56" s="585">
        <v>0</v>
      </c>
      <c r="J56" s="585">
        <v>0</v>
      </c>
      <c r="K56" s="585">
        <v>0</v>
      </c>
      <c r="L56" s="585">
        <v>0</v>
      </c>
      <c r="M56" s="585">
        <v>0</v>
      </c>
      <c r="N56" s="585">
        <v>0</v>
      </c>
      <c r="O56" s="585">
        <v>0</v>
      </c>
      <c r="P56" s="585">
        <v>0</v>
      </c>
      <c r="Q56" s="583">
        <f>SUM(F56:P56)</f>
        <v>0</v>
      </c>
      <c r="R56" s="75"/>
    </row>
    <row r="57" spans="1:18" ht="12.75">
      <c r="A57" s="94"/>
      <c r="B57" s="92" t="s">
        <v>151</v>
      </c>
      <c r="C57" s="92"/>
      <c r="D57" s="92"/>
      <c r="E57" s="93" t="s">
        <v>152</v>
      </c>
      <c r="F57" s="585">
        <v>0</v>
      </c>
      <c r="G57" s="585">
        <v>0</v>
      </c>
      <c r="H57" s="585">
        <v>0</v>
      </c>
      <c r="I57" s="585">
        <v>0</v>
      </c>
      <c r="J57" s="585">
        <v>0</v>
      </c>
      <c r="K57" s="585">
        <v>0</v>
      </c>
      <c r="L57" s="585">
        <v>0</v>
      </c>
      <c r="M57" s="585">
        <v>0</v>
      </c>
      <c r="N57" s="585">
        <v>0</v>
      </c>
      <c r="O57" s="585">
        <v>0</v>
      </c>
      <c r="P57" s="585">
        <v>0</v>
      </c>
      <c r="Q57" s="583">
        <f>SUM(F57:P57)</f>
        <v>0</v>
      </c>
      <c r="R57" s="75"/>
    </row>
    <row r="58" spans="1:18" ht="12.75">
      <c r="A58" s="94"/>
      <c r="B58" s="95" t="s">
        <v>153</v>
      </c>
      <c r="C58" s="92"/>
      <c r="D58" s="92"/>
      <c r="E58" s="93"/>
      <c r="F58" s="583"/>
      <c r="G58" s="583"/>
      <c r="H58" s="583"/>
      <c r="I58" s="583"/>
      <c r="J58" s="583"/>
      <c r="K58" s="583"/>
      <c r="L58" s="583"/>
      <c r="M58" s="583"/>
      <c r="N58" s="583"/>
      <c r="O58" s="583"/>
      <c r="P58" s="583"/>
      <c r="Q58" s="583"/>
      <c r="R58" s="75"/>
    </row>
    <row r="59" spans="1:18" ht="12.75">
      <c r="A59" s="94"/>
      <c r="B59" s="95" t="s">
        <v>154</v>
      </c>
      <c r="C59" s="92"/>
      <c r="D59" s="92"/>
      <c r="E59" s="93">
        <v>649</v>
      </c>
      <c r="F59" s="585">
        <v>0</v>
      </c>
      <c r="G59" s="585">
        <v>0</v>
      </c>
      <c r="H59" s="585">
        <v>0</v>
      </c>
      <c r="I59" s="585">
        <v>0</v>
      </c>
      <c r="J59" s="585">
        <v>0</v>
      </c>
      <c r="K59" s="585">
        <v>0</v>
      </c>
      <c r="L59" s="585">
        <v>0</v>
      </c>
      <c r="M59" s="585">
        <v>0</v>
      </c>
      <c r="N59" s="585">
        <v>0</v>
      </c>
      <c r="O59" s="585">
        <v>0</v>
      </c>
      <c r="P59" s="585">
        <v>0</v>
      </c>
      <c r="Q59" s="583">
        <f>SUM(F59:P59)</f>
        <v>0</v>
      </c>
      <c r="R59" s="75"/>
    </row>
    <row r="60" spans="1:18" ht="12.75">
      <c r="A60" s="94"/>
      <c r="B60" s="95"/>
      <c r="C60" s="92"/>
      <c r="D60" s="92"/>
      <c r="E60" s="93"/>
      <c r="F60" s="583"/>
      <c r="G60" s="583"/>
      <c r="H60" s="583"/>
      <c r="I60" s="583"/>
      <c r="J60" s="583"/>
      <c r="K60" s="583"/>
      <c r="L60" s="583"/>
      <c r="M60" s="583"/>
      <c r="N60" s="583"/>
      <c r="O60" s="583"/>
      <c r="P60" s="583"/>
      <c r="Q60" s="583"/>
      <c r="R60" s="75"/>
    </row>
    <row r="61" spans="1:18" ht="12.75">
      <c r="A61" s="96" t="s">
        <v>155</v>
      </c>
      <c r="B61" s="97"/>
      <c r="C61" s="88"/>
      <c r="D61" s="88"/>
      <c r="E61" s="89">
        <v>65</v>
      </c>
      <c r="F61" s="586">
        <v>0</v>
      </c>
      <c r="G61" s="586">
        <v>0</v>
      </c>
      <c r="H61" s="586">
        <v>0</v>
      </c>
      <c r="I61" s="586">
        <v>0</v>
      </c>
      <c r="J61" s="586">
        <v>0</v>
      </c>
      <c r="K61" s="586">
        <v>0</v>
      </c>
      <c r="L61" s="586">
        <v>0</v>
      </c>
      <c r="M61" s="586">
        <v>0</v>
      </c>
      <c r="N61" s="586">
        <v>0</v>
      </c>
      <c r="O61" s="586">
        <v>0</v>
      </c>
      <c r="P61" s="586">
        <v>0</v>
      </c>
      <c r="Q61" s="582">
        <f>SUM(F61:P61)</f>
        <v>0</v>
      </c>
      <c r="R61" s="75"/>
    </row>
    <row r="62" spans="1:18" ht="12.75">
      <c r="A62" s="98"/>
      <c r="B62" s="99"/>
      <c r="C62" s="100"/>
      <c r="D62" s="100"/>
      <c r="E62" s="101"/>
      <c r="F62" s="587"/>
      <c r="G62" s="587"/>
      <c r="H62" s="587"/>
      <c r="I62" s="587"/>
      <c r="J62" s="587"/>
      <c r="K62" s="587"/>
      <c r="L62" s="587"/>
      <c r="M62" s="587"/>
      <c r="N62" s="587"/>
      <c r="O62" s="587"/>
      <c r="P62" s="587"/>
      <c r="Q62" s="582"/>
      <c r="R62" s="75"/>
    </row>
    <row r="63" spans="1:18" ht="12.75">
      <c r="A63" s="96" t="s">
        <v>156</v>
      </c>
      <c r="B63" s="97"/>
      <c r="C63" s="88"/>
      <c r="D63" s="88"/>
      <c r="E63" s="89">
        <v>66</v>
      </c>
      <c r="F63" s="586">
        <v>0</v>
      </c>
      <c r="G63" s="586">
        <v>0</v>
      </c>
      <c r="H63" s="586">
        <v>0</v>
      </c>
      <c r="I63" s="586">
        <v>0</v>
      </c>
      <c r="J63" s="586">
        <v>0</v>
      </c>
      <c r="K63" s="586">
        <v>0</v>
      </c>
      <c r="L63" s="586">
        <v>0</v>
      </c>
      <c r="M63" s="586">
        <v>0</v>
      </c>
      <c r="N63" s="586">
        <v>0</v>
      </c>
      <c r="O63" s="586">
        <v>0</v>
      </c>
      <c r="P63" s="586">
        <v>0</v>
      </c>
      <c r="Q63" s="582">
        <f>SUM(F63:P63)</f>
        <v>0</v>
      </c>
      <c r="R63" s="75"/>
    </row>
    <row r="64" spans="1:18" ht="12.75">
      <c r="A64" s="94"/>
      <c r="B64" s="92"/>
      <c r="C64" s="92"/>
      <c r="D64" s="92"/>
      <c r="E64" s="93"/>
      <c r="F64" s="583"/>
      <c r="G64" s="583"/>
      <c r="H64" s="583"/>
      <c r="I64" s="583"/>
      <c r="J64" s="583"/>
      <c r="K64" s="583"/>
      <c r="L64" s="583"/>
      <c r="M64" s="583"/>
      <c r="N64" s="583"/>
      <c r="O64" s="583"/>
      <c r="P64" s="583"/>
      <c r="Q64" s="583"/>
      <c r="R64" s="75"/>
    </row>
    <row r="65" spans="1:18" ht="12.75">
      <c r="A65" s="96" t="s">
        <v>157</v>
      </c>
      <c r="B65" s="88"/>
      <c r="C65" s="88"/>
      <c r="D65" s="88"/>
      <c r="E65" s="89"/>
      <c r="F65" s="582"/>
      <c r="G65" s="582"/>
      <c r="H65" s="582"/>
      <c r="I65" s="582"/>
      <c r="J65" s="582"/>
      <c r="K65" s="582"/>
      <c r="L65" s="582"/>
      <c r="M65" s="582"/>
      <c r="N65" s="582"/>
      <c r="O65" s="582"/>
      <c r="P65" s="582"/>
      <c r="Q65" s="582"/>
      <c r="R65" s="75"/>
    </row>
    <row r="66" spans="1:18" ht="12.75">
      <c r="A66" s="96" t="s">
        <v>131</v>
      </c>
      <c r="B66" s="88"/>
      <c r="C66" s="88"/>
      <c r="D66" s="88"/>
      <c r="E66" s="89">
        <v>680</v>
      </c>
      <c r="F66" s="586">
        <v>0</v>
      </c>
      <c r="G66" s="586">
        <v>0</v>
      </c>
      <c r="H66" s="586">
        <v>0</v>
      </c>
      <c r="I66" s="586">
        <v>0</v>
      </c>
      <c r="J66" s="586">
        <v>0</v>
      </c>
      <c r="K66" s="586">
        <v>0</v>
      </c>
      <c r="L66" s="586">
        <v>0</v>
      </c>
      <c r="M66" s="586">
        <v>0</v>
      </c>
      <c r="N66" s="586">
        <v>0</v>
      </c>
      <c r="O66" s="586">
        <v>0</v>
      </c>
      <c r="P66" s="586">
        <v>0</v>
      </c>
      <c r="Q66" s="582">
        <f>SUM(F66:P66)</f>
        <v>0</v>
      </c>
      <c r="R66" s="75"/>
    </row>
    <row r="67" spans="1:18" ht="12.75">
      <c r="A67" s="98"/>
      <c r="B67" s="100"/>
      <c r="C67" s="100"/>
      <c r="D67" s="100"/>
      <c r="E67" s="101"/>
      <c r="F67" s="587"/>
      <c r="G67" s="587"/>
      <c r="H67" s="587"/>
      <c r="I67" s="587"/>
      <c r="J67" s="587"/>
      <c r="K67" s="587"/>
      <c r="L67" s="587"/>
      <c r="M67" s="587"/>
      <c r="N67" s="587"/>
      <c r="O67" s="587"/>
      <c r="P67" s="587"/>
      <c r="Q67" s="587"/>
      <c r="R67" s="75"/>
    </row>
    <row r="68" spans="1:18" ht="12.75">
      <c r="A68" s="96" t="s">
        <v>168</v>
      </c>
      <c r="B68" s="88"/>
      <c r="C68" s="88"/>
      <c r="D68" s="88"/>
      <c r="E68" s="89" t="s">
        <v>158</v>
      </c>
      <c r="F68" s="586">
        <v>0</v>
      </c>
      <c r="G68" s="586">
        <v>0</v>
      </c>
      <c r="H68" s="586">
        <v>0</v>
      </c>
      <c r="I68" s="586">
        <v>0</v>
      </c>
      <c r="J68" s="586">
        <v>0</v>
      </c>
      <c r="K68" s="586">
        <v>0</v>
      </c>
      <c r="L68" s="586">
        <v>0</v>
      </c>
      <c r="M68" s="586">
        <v>0</v>
      </c>
      <c r="N68" s="586">
        <v>0</v>
      </c>
      <c r="O68" s="586">
        <v>0</v>
      </c>
      <c r="P68" s="586">
        <v>0</v>
      </c>
      <c r="Q68" s="582">
        <f>SUM(F68:P68)</f>
        <v>0</v>
      </c>
      <c r="R68" s="75"/>
    </row>
    <row r="69" spans="1:18" ht="12.75">
      <c r="A69" s="98"/>
      <c r="B69" s="100"/>
      <c r="C69" s="100"/>
      <c r="D69" s="100"/>
      <c r="E69" s="101"/>
      <c r="F69" s="587"/>
      <c r="G69" s="587"/>
      <c r="H69" s="587"/>
      <c r="I69" s="587"/>
      <c r="J69" s="587"/>
      <c r="K69" s="587"/>
      <c r="L69" s="587"/>
      <c r="M69" s="587"/>
      <c r="N69" s="587"/>
      <c r="O69" s="587"/>
      <c r="P69" s="587"/>
      <c r="Q69" s="587"/>
      <c r="R69" s="75"/>
    </row>
    <row r="70" spans="1:18" ht="12.75">
      <c r="A70" s="96" t="s">
        <v>164</v>
      </c>
      <c r="B70" s="88"/>
      <c r="C70" s="97"/>
      <c r="D70" s="88"/>
      <c r="E70" s="89"/>
      <c r="F70" s="586">
        <v>0</v>
      </c>
      <c r="G70" s="586">
        <v>0</v>
      </c>
      <c r="H70" s="586">
        <v>0</v>
      </c>
      <c r="I70" s="586">
        <v>0</v>
      </c>
      <c r="J70" s="586">
        <v>0</v>
      </c>
      <c r="K70" s="586">
        <v>0</v>
      </c>
      <c r="L70" s="586">
        <v>0</v>
      </c>
      <c r="M70" s="586">
        <v>0</v>
      </c>
      <c r="N70" s="586">
        <v>0</v>
      </c>
      <c r="O70" s="586">
        <v>0</v>
      </c>
      <c r="P70" s="586">
        <v>0</v>
      </c>
      <c r="Q70" s="582">
        <f>SUM(F70:P70)</f>
        <v>0</v>
      </c>
      <c r="R70" s="75"/>
    </row>
    <row r="71" spans="1:18" ht="12.75">
      <c r="A71" s="94"/>
      <c r="B71" s="92"/>
      <c r="C71" s="92"/>
      <c r="D71" s="92"/>
      <c r="E71" s="93"/>
      <c r="F71" s="583"/>
      <c r="G71" s="583"/>
      <c r="H71" s="583"/>
      <c r="I71" s="583"/>
      <c r="J71" s="583"/>
      <c r="K71" s="583"/>
      <c r="L71" s="583"/>
      <c r="M71" s="583"/>
      <c r="N71" s="583"/>
      <c r="O71" s="583"/>
      <c r="P71" s="583"/>
      <c r="Q71" s="583"/>
      <c r="R71" s="75"/>
    </row>
    <row r="72" spans="1:18" ht="15.75">
      <c r="A72" s="103"/>
      <c r="B72" s="104"/>
      <c r="C72" s="104"/>
      <c r="D72" s="105"/>
      <c r="E72" s="106"/>
      <c r="F72" s="589"/>
      <c r="G72" s="589"/>
      <c r="H72" s="589"/>
      <c r="I72" s="589"/>
      <c r="J72" s="589"/>
      <c r="K72" s="589"/>
      <c r="L72" s="589"/>
      <c r="M72" s="589"/>
      <c r="N72" s="589"/>
      <c r="O72" s="589"/>
      <c r="P72" s="589"/>
      <c r="Q72" s="589"/>
      <c r="R72" s="75"/>
    </row>
    <row r="73" spans="1:18" ht="15">
      <c r="A73" s="107"/>
      <c r="B73" s="108"/>
      <c r="C73" s="108"/>
      <c r="D73" s="109" t="s">
        <v>40</v>
      </c>
      <c r="E73" s="110"/>
      <c r="F73" s="590">
        <f aca="true" t="shared" si="3" ref="F73:Q73">SUM(F44,F61,F63,F66,F68,F70)</f>
        <v>0</v>
      </c>
      <c r="G73" s="590">
        <f t="shared" si="3"/>
        <v>0</v>
      </c>
      <c r="H73" s="590">
        <f t="shared" si="3"/>
        <v>0</v>
      </c>
      <c r="I73" s="590">
        <f>SUM(I44,I61,I63,I66,I68,I70)</f>
        <v>0</v>
      </c>
      <c r="J73" s="590">
        <f>SUM(J44,J61,J63,J66,J68,J70)</f>
        <v>0</v>
      </c>
      <c r="K73" s="590">
        <f t="shared" si="3"/>
        <v>0</v>
      </c>
      <c r="L73" s="590">
        <f t="shared" si="3"/>
        <v>0</v>
      </c>
      <c r="M73" s="590">
        <f t="shared" si="3"/>
        <v>0</v>
      </c>
      <c r="N73" s="590">
        <f>SUM(N44,N61,N63,N66,N68,N70)</f>
        <v>0</v>
      </c>
      <c r="O73" s="590">
        <f>SUM(O44,O61,O63,O66,O68,O70)</f>
        <v>0</v>
      </c>
      <c r="P73" s="590">
        <f t="shared" si="3"/>
        <v>0</v>
      </c>
      <c r="Q73" s="590">
        <f t="shared" si="3"/>
        <v>0</v>
      </c>
      <c r="R73" s="75"/>
    </row>
    <row r="74" spans="1:18" ht="16.5" thickBot="1">
      <c r="A74" s="111"/>
      <c r="B74" s="112"/>
      <c r="C74" s="112"/>
      <c r="D74" s="113"/>
      <c r="E74" s="114"/>
      <c r="F74" s="115"/>
      <c r="G74" s="115"/>
      <c r="H74" s="115"/>
      <c r="I74" s="115"/>
      <c r="J74" s="115"/>
      <c r="K74" s="115"/>
      <c r="L74" s="115"/>
      <c r="M74" s="115"/>
      <c r="N74" s="115"/>
      <c r="O74" s="115"/>
      <c r="P74" s="115"/>
      <c r="Q74" s="115"/>
      <c r="R74" s="90"/>
    </row>
    <row r="75" spans="1:18" ht="13.5" thickTop="1">
      <c r="A75" s="120"/>
      <c r="B75" s="120"/>
      <c r="C75" s="120"/>
      <c r="D75" s="120"/>
      <c r="E75" s="121"/>
      <c r="F75" s="122"/>
      <c r="G75" s="122"/>
      <c r="H75" s="122"/>
      <c r="I75" s="122"/>
      <c r="J75" s="122"/>
      <c r="K75" s="122"/>
      <c r="L75" s="122"/>
      <c r="M75" s="122"/>
      <c r="N75" s="122"/>
      <c r="O75" s="122"/>
      <c r="P75" s="122"/>
      <c r="Q75" s="122"/>
      <c r="R75" s="90"/>
    </row>
    <row r="76" spans="1:18" ht="12.75">
      <c r="A76" s="120"/>
      <c r="B76" s="120"/>
      <c r="C76" s="120"/>
      <c r="D76" s="120" t="s">
        <v>165</v>
      </c>
      <c r="E76" s="121"/>
      <c r="F76" s="122">
        <f aca="true" t="shared" si="4" ref="F76:Q76">SUM(F12,F21,F23,F26,F29)</f>
        <v>0</v>
      </c>
      <c r="G76" s="122">
        <f t="shared" si="4"/>
        <v>0</v>
      </c>
      <c r="H76" s="122">
        <f t="shared" si="4"/>
        <v>0</v>
      </c>
      <c r="I76" s="122">
        <f t="shared" si="4"/>
        <v>0</v>
      </c>
      <c r="J76" s="122">
        <f t="shared" si="4"/>
        <v>0</v>
      </c>
      <c r="K76" s="122">
        <f t="shared" si="4"/>
        <v>0</v>
      </c>
      <c r="L76" s="122">
        <f t="shared" si="4"/>
        <v>0</v>
      </c>
      <c r="M76" s="122">
        <f t="shared" si="4"/>
        <v>0</v>
      </c>
      <c r="N76" s="122">
        <f t="shared" si="4"/>
        <v>0</v>
      </c>
      <c r="O76" s="122">
        <f t="shared" si="4"/>
        <v>0</v>
      </c>
      <c r="P76" s="122">
        <f t="shared" si="4"/>
        <v>0</v>
      </c>
      <c r="Q76" s="591">
        <f t="shared" si="4"/>
        <v>0</v>
      </c>
      <c r="R76" s="90"/>
    </row>
    <row r="77" spans="1:18" ht="12.75">
      <c r="A77" s="120"/>
      <c r="B77" s="120"/>
      <c r="C77" s="120"/>
      <c r="D77" s="120" t="s">
        <v>166</v>
      </c>
      <c r="E77" s="121"/>
      <c r="F77" s="122">
        <f aca="true" t="shared" si="5" ref="F77:Q77">SUM(F44,F61,F63,F66,F68)</f>
        <v>0</v>
      </c>
      <c r="G77" s="122">
        <f t="shared" si="5"/>
        <v>0</v>
      </c>
      <c r="H77" s="122">
        <f t="shared" si="5"/>
        <v>0</v>
      </c>
      <c r="I77" s="122">
        <f>SUM(I44,I61,I63,I66,I68)</f>
        <v>0</v>
      </c>
      <c r="J77" s="122">
        <f>SUM(J44,J61,J63,J66,J68)</f>
        <v>0</v>
      </c>
      <c r="K77" s="122">
        <f t="shared" si="5"/>
        <v>0</v>
      </c>
      <c r="L77" s="122">
        <f t="shared" si="5"/>
        <v>0</v>
      </c>
      <c r="M77" s="122">
        <f t="shared" si="5"/>
        <v>0</v>
      </c>
      <c r="N77" s="122">
        <f>SUM(N44,N61,N63,N66,N68)</f>
        <v>0</v>
      </c>
      <c r="O77" s="122">
        <f>SUM(O44,O61,O63,O66,O68)</f>
        <v>0</v>
      </c>
      <c r="P77" s="122">
        <f t="shared" si="5"/>
        <v>0</v>
      </c>
      <c r="Q77" s="591">
        <f t="shared" si="5"/>
        <v>0</v>
      </c>
      <c r="R77" s="90"/>
    </row>
    <row r="78" spans="1:18" ht="12.75">
      <c r="A78" s="120"/>
      <c r="B78" s="120"/>
      <c r="C78" s="120"/>
      <c r="D78" s="120" t="s">
        <v>167</v>
      </c>
      <c r="E78" s="121"/>
      <c r="F78" s="122">
        <f aca="true" t="shared" si="6" ref="F78:Q78">F76-F77</f>
        <v>0</v>
      </c>
      <c r="G78" s="122">
        <f t="shared" si="6"/>
        <v>0</v>
      </c>
      <c r="H78" s="122">
        <f t="shared" si="6"/>
        <v>0</v>
      </c>
      <c r="I78" s="122">
        <f>I76-I77</f>
        <v>0</v>
      </c>
      <c r="J78" s="122">
        <f>J76-J77</f>
        <v>0</v>
      </c>
      <c r="K78" s="122">
        <f t="shared" si="6"/>
        <v>0</v>
      </c>
      <c r="L78" s="122">
        <f t="shared" si="6"/>
        <v>0</v>
      </c>
      <c r="M78" s="122">
        <f t="shared" si="6"/>
        <v>0</v>
      </c>
      <c r="N78" s="122">
        <f>N76-N77</f>
        <v>0</v>
      </c>
      <c r="O78" s="122">
        <f>O76-O77</f>
        <v>0</v>
      </c>
      <c r="P78" s="122">
        <f t="shared" si="6"/>
        <v>0</v>
      </c>
      <c r="Q78" s="591">
        <f t="shared" si="6"/>
        <v>0</v>
      </c>
      <c r="R78" s="90"/>
    </row>
    <row r="79" spans="1:18" ht="12.75">
      <c r="A79" s="120"/>
      <c r="B79" s="120"/>
      <c r="C79" s="120"/>
      <c r="D79" s="120"/>
      <c r="E79" s="121"/>
      <c r="F79" s="120"/>
      <c r="G79" s="120"/>
      <c r="H79" s="120"/>
      <c r="I79" s="120"/>
      <c r="J79" s="120"/>
      <c r="K79" s="120"/>
      <c r="L79" s="120"/>
      <c r="M79" s="120"/>
      <c r="N79" s="120"/>
      <c r="O79" s="120"/>
      <c r="P79" s="120"/>
      <c r="Q79" s="120"/>
      <c r="R79" s="120"/>
    </row>
    <row r="80" spans="1:18" ht="12.75">
      <c r="A80" s="120"/>
      <c r="B80" s="120"/>
      <c r="C80" s="120"/>
      <c r="D80" s="123"/>
      <c r="E80" s="121"/>
      <c r="F80" s="120"/>
      <c r="G80" s="120"/>
      <c r="H80" s="120"/>
      <c r="I80" s="120"/>
      <c r="J80" s="120"/>
      <c r="K80" s="120"/>
      <c r="L80" s="120"/>
      <c r="M80" s="120"/>
      <c r="N80" s="120"/>
      <c r="O80" s="120"/>
      <c r="P80" s="120"/>
      <c r="Q80" s="120"/>
      <c r="R80" s="120"/>
    </row>
    <row r="81" spans="1:18" ht="12.75">
      <c r="A81" s="120"/>
      <c r="B81" s="120"/>
      <c r="C81" s="120"/>
      <c r="D81" s="120"/>
      <c r="E81" s="121"/>
      <c r="F81" s="120"/>
      <c r="G81" s="120"/>
      <c r="H81" s="120"/>
      <c r="I81" s="120"/>
      <c r="J81" s="120"/>
      <c r="K81" s="120"/>
      <c r="L81" s="120"/>
      <c r="M81" s="120"/>
      <c r="N81" s="120"/>
      <c r="O81" s="120"/>
      <c r="P81" s="120"/>
      <c r="Q81" s="120"/>
      <c r="R81" s="120"/>
    </row>
    <row r="82" spans="1:18" ht="12.75">
      <c r="A82" s="120"/>
      <c r="B82" s="120"/>
      <c r="C82" s="120"/>
      <c r="D82" s="120"/>
      <c r="E82" s="121"/>
      <c r="F82" s="120"/>
      <c r="G82" s="120"/>
      <c r="H82" s="120"/>
      <c r="I82" s="120"/>
      <c r="J82" s="120"/>
      <c r="K82" s="120"/>
      <c r="L82" s="120"/>
      <c r="M82" s="120"/>
      <c r="N82" s="120"/>
      <c r="O82" s="120"/>
      <c r="P82" s="120"/>
      <c r="Q82" s="120"/>
      <c r="R82" s="120"/>
    </row>
    <row r="83" spans="1:18" ht="12.75">
      <c r="A83" s="120"/>
      <c r="B83" s="120"/>
      <c r="C83" s="120"/>
      <c r="D83" s="120"/>
      <c r="E83" s="121"/>
      <c r="F83" s="120"/>
      <c r="G83" s="120"/>
      <c r="H83" s="120"/>
      <c r="I83" s="120"/>
      <c r="J83" s="120"/>
      <c r="K83" s="120"/>
      <c r="L83" s="120"/>
      <c r="M83" s="120"/>
      <c r="N83" s="120"/>
      <c r="O83" s="120"/>
      <c r="P83" s="120"/>
      <c r="Q83" s="120"/>
      <c r="R83" s="120"/>
    </row>
    <row r="84" spans="1:18" ht="12.75">
      <c r="A84" s="120"/>
      <c r="B84" s="120"/>
      <c r="C84" s="120"/>
      <c r="D84" s="120"/>
      <c r="E84" s="121"/>
      <c r="F84" s="120"/>
      <c r="G84" s="120"/>
      <c r="H84" s="120"/>
      <c r="I84" s="120"/>
      <c r="J84" s="120"/>
      <c r="K84" s="120"/>
      <c r="L84" s="120"/>
      <c r="M84" s="120"/>
      <c r="N84" s="120"/>
      <c r="O84" s="120"/>
      <c r="P84" s="120"/>
      <c r="Q84" s="120"/>
      <c r="R84" s="120"/>
    </row>
    <row r="85" spans="1:18" ht="12.75">
      <c r="A85" s="120"/>
      <c r="B85" s="120"/>
      <c r="C85" s="120"/>
      <c r="D85" s="120"/>
      <c r="E85" s="121"/>
      <c r="F85" s="120"/>
      <c r="G85" s="120"/>
      <c r="H85" s="120"/>
      <c r="I85" s="120"/>
      <c r="J85" s="120"/>
      <c r="K85" s="120"/>
      <c r="L85" s="120"/>
      <c r="M85" s="120"/>
      <c r="N85" s="120"/>
      <c r="O85" s="120"/>
      <c r="P85" s="120"/>
      <c r="Q85" s="120"/>
      <c r="R85" s="120"/>
    </row>
    <row r="86" spans="1:18" ht="12.75">
      <c r="A86" s="120"/>
      <c r="B86" s="120"/>
      <c r="C86" s="120"/>
      <c r="D86" s="120"/>
      <c r="E86" s="121"/>
      <c r="F86" s="120"/>
      <c r="G86" s="120"/>
      <c r="H86" s="120"/>
      <c r="I86" s="120"/>
      <c r="J86" s="120"/>
      <c r="K86" s="120"/>
      <c r="L86" s="120"/>
      <c r="M86" s="120"/>
      <c r="N86" s="120"/>
      <c r="O86" s="120"/>
      <c r="P86" s="120"/>
      <c r="Q86" s="120"/>
      <c r="R86" s="120"/>
    </row>
    <row r="87" spans="1:18" ht="12.75">
      <c r="A87" s="120"/>
      <c r="B87" s="120"/>
      <c r="C87" s="120"/>
      <c r="D87" s="120"/>
      <c r="E87" s="121"/>
      <c r="F87" s="120"/>
      <c r="G87" s="120"/>
      <c r="H87" s="120"/>
      <c r="I87" s="120"/>
      <c r="J87" s="120"/>
      <c r="K87" s="120"/>
      <c r="L87" s="120"/>
      <c r="M87" s="120"/>
      <c r="N87" s="120"/>
      <c r="O87" s="120"/>
      <c r="P87" s="120"/>
      <c r="Q87" s="120"/>
      <c r="R87" s="120"/>
    </row>
    <row r="88" spans="1:18" ht="12.75">
      <c r="A88" s="120"/>
      <c r="B88" s="120"/>
      <c r="C88" s="120"/>
      <c r="D88" s="120"/>
      <c r="E88" s="121"/>
      <c r="F88" s="120"/>
      <c r="G88" s="120"/>
      <c r="H88" s="120"/>
      <c r="I88" s="120"/>
      <c r="J88" s="120"/>
      <c r="K88" s="120"/>
      <c r="L88" s="120"/>
      <c r="M88" s="120"/>
      <c r="N88" s="120"/>
      <c r="O88" s="120"/>
      <c r="P88" s="120"/>
      <c r="Q88" s="120"/>
      <c r="R88" s="120"/>
    </row>
    <row r="89" spans="1:18" ht="12.75">
      <c r="A89" s="120"/>
      <c r="B89" s="120"/>
      <c r="C89" s="120"/>
      <c r="D89" s="120"/>
      <c r="E89" s="121"/>
      <c r="F89" s="120"/>
      <c r="G89" s="120"/>
      <c r="H89" s="120"/>
      <c r="I89" s="120"/>
      <c r="J89" s="120"/>
      <c r="K89" s="120"/>
      <c r="L89" s="120"/>
      <c r="M89" s="120"/>
      <c r="N89" s="120"/>
      <c r="O89" s="120"/>
      <c r="P89" s="120"/>
      <c r="Q89" s="120"/>
      <c r="R89" s="120"/>
    </row>
    <row r="90" spans="1:18" ht="12.75">
      <c r="A90" s="120"/>
      <c r="B90" s="120"/>
      <c r="C90" s="120"/>
      <c r="D90" s="120"/>
      <c r="E90" s="121"/>
      <c r="F90" s="120"/>
      <c r="G90" s="120"/>
      <c r="H90" s="120"/>
      <c r="I90" s="120"/>
      <c r="J90" s="120"/>
      <c r="K90" s="120"/>
      <c r="L90" s="120"/>
      <c r="M90" s="120"/>
      <c r="N90" s="120"/>
      <c r="O90" s="120"/>
      <c r="P90" s="120"/>
      <c r="Q90" s="120"/>
      <c r="R90" s="120"/>
    </row>
    <row r="91" spans="1:18" ht="12.75">
      <c r="A91" s="120"/>
      <c r="B91" s="120"/>
      <c r="C91" s="120"/>
      <c r="D91" s="120"/>
      <c r="E91" s="121"/>
      <c r="F91" s="120"/>
      <c r="G91" s="120"/>
      <c r="H91" s="120"/>
      <c r="I91" s="120"/>
      <c r="J91" s="120"/>
      <c r="K91" s="120"/>
      <c r="L91" s="120"/>
      <c r="M91" s="120"/>
      <c r="N91" s="120"/>
      <c r="O91" s="120"/>
      <c r="P91" s="120"/>
      <c r="Q91" s="120"/>
      <c r="R91" s="120"/>
    </row>
    <row r="92" spans="1:18" ht="12.75">
      <c r="A92" s="120"/>
      <c r="B92" s="120"/>
      <c r="C92" s="120"/>
      <c r="D92" s="120"/>
      <c r="E92" s="121"/>
      <c r="F92" s="120"/>
      <c r="G92" s="120"/>
      <c r="H92" s="120"/>
      <c r="I92" s="120"/>
      <c r="J92" s="120"/>
      <c r="K92" s="120"/>
      <c r="L92" s="120"/>
      <c r="M92" s="120"/>
      <c r="N92" s="120"/>
      <c r="O92" s="120"/>
      <c r="P92" s="120"/>
      <c r="Q92" s="120"/>
      <c r="R92" s="120"/>
    </row>
    <row r="93" spans="1:18" ht="12.75">
      <c r="A93" s="120"/>
      <c r="B93" s="120"/>
      <c r="C93" s="120"/>
      <c r="D93" s="120"/>
      <c r="E93" s="121"/>
      <c r="F93" s="120"/>
      <c r="G93" s="120"/>
      <c r="H93" s="120"/>
      <c r="I93" s="120"/>
      <c r="J93" s="120"/>
      <c r="K93" s="120"/>
      <c r="L93" s="120"/>
      <c r="M93" s="120"/>
      <c r="N93" s="120"/>
      <c r="O93" s="120"/>
      <c r="P93" s="120"/>
      <c r="Q93" s="120"/>
      <c r="R93" s="120"/>
    </row>
    <row r="94" spans="1:18" ht="12.75">
      <c r="A94" s="120"/>
      <c r="B94" s="120"/>
      <c r="C94" s="120"/>
      <c r="D94" s="120"/>
      <c r="E94" s="121"/>
      <c r="F94" s="120"/>
      <c r="G94" s="120"/>
      <c r="H94" s="120"/>
      <c r="I94" s="120"/>
      <c r="J94" s="120"/>
      <c r="K94" s="120"/>
      <c r="L94" s="120"/>
      <c r="M94" s="120"/>
      <c r="N94" s="120"/>
      <c r="O94" s="120"/>
      <c r="P94" s="120"/>
      <c r="Q94" s="120"/>
      <c r="R94" s="120"/>
    </row>
    <row r="95" spans="1:18" ht="12.75">
      <c r="A95" s="120"/>
      <c r="B95" s="120"/>
      <c r="C95" s="120"/>
      <c r="D95" s="120"/>
      <c r="E95" s="121"/>
      <c r="F95" s="120"/>
      <c r="G95" s="120"/>
      <c r="H95" s="120"/>
      <c r="I95" s="120"/>
      <c r="J95" s="120"/>
      <c r="K95" s="120"/>
      <c r="L95" s="120"/>
      <c r="M95" s="120"/>
      <c r="N95" s="120"/>
      <c r="O95" s="120"/>
      <c r="P95" s="120"/>
      <c r="Q95" s="120"/>
      <c r="R95" s="120"/>
    </row>
    <row r="96" spans="1:18" ht="12.75">
      <c r="A96" s="120"/>
      <c r="B96" s="120"/>
      <c r="C96" s="120"/>
      <c r="D96" s="120"/>
      <c r="E96" s="121"/>
      <c r="F96" s="120"/>
      <c r="G96" s="120"/>
      <c r="H96" s="120"/>
      <c r="I96" s="120"/>
      <c r="J96" s="120"/>
      <c r="K96" s="120"/>
      <c r="L96" s="120"/>
      <c r="M96" s="120"/>
      <c r="N96" s="120"/>
      <c r="O96" s="120"/>
      <c r="P96" s="120"/>
      <c r="Q96" s="120"/>
      <c r="R96" s="120"/>
    </row>
    <row r="97" spans="1:18" ht="12.75">
      <c r="A97" s="120"/>
      <c r="B97" s="120"/>
      <c r="C97" s="120"/>
      <c r="D97" s="120"/>
      <c r="E97" s="121"/>
      <c r="F97" s="120"/>
      <c r="G97" s="120"/>
      <c r="H97" s="120"/>
      <c r="I97" s="120"/>
      <c r="J97" s="120"/>
      <c r="K97" s="120"/>
      <c r="L97" s="120"/>
      <c r="M97" s="120"/>
      <c r="N97" s="120"/>
      <c r="O97" s="120"/>
      <c r="P97" s="120"/>
      <c r="Q97" s="120"/>
      <c r="R97" s="120"/>
    </row>
    <row r="98" spans="1:18" ht="12.75">
      <c r="A98" s="120"/>
      <c r="B98" s="120"/>
      <c r="C98" s="120"/>
      <c r="D98" s="120"/>
      <c r="E98" s="121"/>
      <c r="F98" s="120"/>
      <c r="G98" s="120"/>
      <c r="H98" s="120"/>
      <c r="I98" s="120"/>
      <c r="J98" s="120"/>
      <c r="K98" s="120"/>
      <c r="L98" s="120"/>
      <c r="M98" s="120"/>
      <c r="N98" s="120"/>
      <c r="O98" s="120"/>
      <c r="P98" s="120"/>
      <c r="Q98" s="120"/>
      <c r="R98" s="120"/>
    </row>
    <row r="99" spans="1:18" ht="12.75">
      <c r="A99" s="120"/>
      <c r="B99" s="120"/>
      <c r="C99" s="120"/>
      <c r="D99" s="120"/>
      <c r="E99" s="121"/>
      <c r="F99" s="120"/>
      <c r="G99" s="120"/>
      <c r="H99" s="120"/>
      <c r="I99" s="120"/>
      <c r="J99" s="120"/>
      <c r="K99" s="120"/>
      <c r="L99" s="120"/>
      <c r="M99" s="120"/>
      <c r="N99" s="120"/>
      <c r="O99" s="120"/>
      <c r="P99" s="120"/>
      <c r="Q99" s="120"/>
      <c r="R99" s="120"/>
    </row>
    <row r="100" spans="1:18" ht="12.75">
      <c r="A100" s="120"/>
      <c r="B100" s="120"/>
      <c r="C100" s="120"/>
      <c r="D100" s="120"/>
      <c r="E100" s="121"/>
      <c r="F100" s="120"/>
      <c r="G100" s="120"/>
      <c r="H100" s="120"/>
      <c r="I100" s="120"/>
      <c r="J100" s="120"/>
      <c r="K100" s="120"/>
      <c r="L100" s="120"/>
      <c r="M100" s="120"/>
      <c r="N100" s="120"/>
      <c r="O100" s="120"/>
      <c r="P100" s="120"/>
      <c r="Q100" s="120"/>
      <c r="R100" s="120"/>
    </row>
    <row r="101" spans="1:18" ht="12.75">
      <c r="A101" s="120"/>
      <c r="B101" s="120"/>
      <c r="C101" s="120"/>
      <c r="D101" s="120"/>
      <c r="E101" s="121"/>
      <c r="F101" s="120"/>
      <c r="G101" s="120"/>
      <c r="H101" s="120"/>
      <c r="I101" s="120"/>
      <c r="J101" s="120"/>
      <c r="K101" s="120"/>
      <c r="L101" s="120"/>
      <c r="M101" s="120"/>
      <c r="N101" s="120"/>
      <c r="O101" s="120"/>
      <c r="P101" s="120"/>
      <c r="Q101" s="120"/>
      <c r="R101" s="120"/>
    </row>
    <row r="102" spans="1:18" ht="12.75">
      <c r="A102" s="120"/>
      <c r="B102" s="120"/>
      <c r="C102" s="120"/>
      <c r="D102" s="120"/>
      <c r="E102" s="121"/>
      <c r="F102" s="120"/>
      <c r="G102" s="120"/>
      <c r="H102" s="120"/>
      <c r="I102" s="120"/>
      <c r="J102" s="120"/>
      <c r="K102" s="120"/>
      <c r="L102" s="120"/>
      <c r="M102" s="120"/>
      <c r="N102" s="120"/>
      <c r="O102" s="120"/>
      <c r="P102" s="120"/>
      <c r="Q102" s="120"/>
      <c r="R102" s="120"/>
    </row>
    <row r="103" spans="1:18" ht="12.75">
      <c r="A103" s="120"/>
      <c r="B103" s="120"/>
      <c r="C103" s="120"/>
      <c r="D103" s="120"/>
      <c r="E103" s="121"/>
      <c r="F103" s="120"/>
      <c r="G103" s="120"/>
      <c r="H103" s="120"/>
      <c r="I103" s="120"/>
      <c r="J103" s="120"/>
      <c r="K103" s="120"/>
      <c r="L103" s="120"/>
      <c r="M103" s="120"/>
      <c r="N103" s="120"/>
      <c r="O103" s="120"/>
      <c r="P103" s="120"/>
      <c r="Q103" s="120"/>
      <c r="R103" s="120"/>
    </row>
    <row r="104" spans="1:18" ht="12.75">
      <c r="A104" s="120"/>
      <c r="B104" s="120"/>
      <c r="C104" s="120"/>
      <c r="D104" s="120"/>
      <c r="E104" s="121"/>
      <c r="F104" s="120"/>
      <c r="G104" s="120"/>
      <c r="H104" s="120"/>
      <c r="I104" s="120"/>
      <c r="J104" s="120"/>
      <c r="K104" s="120"/>
      <c r="L104" s="120"/>
      <c r="M104" s="120"/>
      <c r="N104" s="120"/>
      <c r="O104" s="120"/>
      <c r="P104" s="120"/>
      <c r="Q104" s="120"/>
      <c r="R104" s="120"/>
    </row>
    <row r="105" spans="1:18" ht="12.75">
      <c r="A105" s="120"/>
      <c r="B105" s="120"/>
      <c r="C105" s="120"/>
      <c r="D105" s="120"/>
      <c r="E105" s="121"/>
      <c r="F105" s="120"/>
      <c r="G105" s="120"/>
      <c r="H105" s="120"/>
      <c r="I105" s="120"/>
      <c r="J105" s="120"/>
      <c r="K105" s="120"/>
      <c r="L105" s="120"/>
      <c r="M105" s="120"/>
      <c r="N105" s="120"/>
      <c r="O105" s="120"/>
      <c r="P105" s="120"/>
      <c r="Q105" s="120"/>
      <c r="R105" s="120"/>
    </row>
    <row r="106" spans="1:18" ht="12.75">
      <c r="A106" s="120"/>
      <c r="B106" s="120"/>
      <c r="C106" s="120"/>
      <c r="D106" s="120"/>
      <c r="E106" s="121"/>
      <c r="F106" s="120"/>
      <c r="G106" s="120"/>
      <c r="H106" s="120"/>
      <c r="I106" s="120"/>
      <c r="J106" s="120"/>
      <c r="K106" s="120"/>
      <c r="L106" s="120"/>
      <c r="M106" s="120"/>
      <c r="N106" s="120"/>
      <c r="O106" s="120"/>
      <c r="P106" s="120"/>
      <c r="Q106" s="120"/>
      <c r="R106" s="120"/>
    </row>
    <row r="107" spans="1:18" ht="12.75">
      <c r="A107" s="120"/>
      <c r="B107" s="120"/>
      <c r="C107" s="120"/>
      <c r="D107" s="120"/>
      <c r="E107" s="121"/>
      <c r="F107" s="120"/>
      <c r="G107" s="120"/>
      <c r="H107" s="120"/>
      <c r="I107" s="120"/>
      <c r="J107" s="120"/>
      <c r="K107" s="120"/>
      <c r="L107" s="120"/>
      <c r="M107" s="120"/>
      <c r="N107" s="120"/>
      <c r="O107" s="120"/>
      <c r="P107" s="120"/>
      <c r="Q107" s="120"/>
      <c r="R107" s="120"/>
    </row>
    <row r="108" spans="1:18" ht="12.75">
      <c r="A108" s="120"/>
      <c r="B108" s="120"/>
      <c r="C108" s="120"/>
      <c r="D108" s="120"/>
      <c r="E108" s="121"/>
      <c r="F108" s="120"/>
      <c r="G108" s="120"/>
      <c r="H108" s="120"/>
      <c r="I108" s="120"/>
      <c r="J108" s="120"/>
      <c r="K108" s="120"/>
      <c r="L108" s="120"/>
      <c r="M108" s="120"/>
      <c r="N108" s="120"/>
      <c r="O108" s="120"/>
      <c r="P108" s="120"/>
      <c r="Q108" s="120"/>
      <c r="R108" s="120"/>
    </row>
    <row r="109" spans="1:18" ht="12.75">
      <c r="A109" s="120"/>
      <c r="B109" s="120"/>
      <c r="C109" s="120"/>
      <c r="D109" s="120"/>
      <c r="E109" s="121"/>
      <c r="F109" s="120"/>
      <c r="G109" s="120"/>
      <c r="H109" s="120"/>
      <c r="I109" s="120"/>
      <c r="J109" s="120"/>
      <c r="K109" s="120"/>
      <c r="L109" s="120"/>
      <c r="M109" s="120"/>
      <c r="N109" s="120"/>
      <c r="O109" s="120"/>
      <c r="P109" s="120"/>
      <c r="Q109" s="120"/>
      <c r="R109" s="120"/>
    </row>
    <row r="110" spans="1:18" ht="12.75">
      <c r="A110" s="120"/>
      <c r="B110" s="120"/>
      <c r="C110" s="120"/>
      <c r="D110" s="120"/>
      <c r="E110" s="121"/>
      <c r="F110" s="120"/>
      <c r="G110" s="120"/>
      <c r="H110" s="120"/>
      <c r="I110" s="120"/>
      <c r="J110" s="120"/>
      <c r="K110" s="120"/>
      <c r="L110" s="120"/>
      <c r="M110" s="120"/>
      <c r="N110" s="120"/>
      <c r="O110" s="120"/>
      <c r="P110" s="120"/>
      <c r="Q110" s="120"/>
      <c r="R110" s="120"/>
    </row>
    <row r="111" spans="1:18" ht="12.75">
      <c r="A111" s="120"/>
      <c r="B111" s="120"/>
      <c r="C111" s="120"/>
      <c r="D111" s="120"/>
      <c r="E111" s="121"/>
      <c r="F111" s="120"/>
      <c r="G111" s="120"/>
      <c r="H111" s="120"/>
      <c r="I111" s="120"/>
      <c r="J111" s="120"/>
      <c r="K111" s="120"/>
      <c r="L111" s="120"/>
      <c r="M111" s="120"/>
      <c r="N111" s="120"/>
      <c r="O111" s="120"/>
      <c r="P111" s="120"/>
      <c r="Q111" s="120"/>
      <c r="R111" s="120"/>
    </row>
    <row r="112" spans="1:18" ht="12.75">
      <c r="A112" s="120"/>
      <c r="B112" s="120"/>
      <c r="C112" s="120"/>
      <c r="D112" s="120"/>
      <c r="E112" s="121"/>
      <c r="F112" s="120"/>
      <c r="G112" s="120"/>
      <c r="H112" s="120"/>
      <c r="I112" s="120"/>
      <c r="J112" s="120"/>
      <c r="K112" s="120"/>
      <c r="L112" s="120"/>
      <c r="M112" s="120"/>
      <c r="N112" s="120"/>
      <c r="O112" s="120"/>
      <c r="P112" s="120"/>
      <c r="Q112" s="120"/>
      <c r="R112" s="120"/>
    </row>
    <row r="113" spans="1:18" ht="12.75">
      <c r="A113" s="120"/>
      <c r="B113" s="120"/>
      <c r="C113" s="120"/>
      <c r="D113" s="120"/>
      <c r="E113" s="121"/>
      <c r="F113" s="120"/>
      <c r="G113" s="120"/>
      <c r="H113" s="120"/>
      <c r="I113" s="120"/>
      <c r="J113" s="120"/>
      <c r="K113" s="120"/>
      <c r="L113" s="120"/>
      <c r="M113" s="120"/>
      <c r="N113" s="120"/>
      <c r="O113" s="120"/>
      <c r="P113" s="120"/>
      <c r="Q113" s="120"/>
      <c r="R113" s="120"/>
    </row>
    <row r="114" spans="1:18" ht="12.75">
      <c r="A114" s="120"/>
      <c r="B114" s="120"/>
      <c r="C114" s="120"/>
      <c r="D114" s="120"/>
      <c r="E114" s="121"/>
      <c r="F114" s="120"/>
      <c r="G114" s="120"/>
      <c r="H114" s="120"/>
      <c r="I114" s="120"/>
      <c r="J114" s="120"/>
      <c r="K114" s="120"/>
      <c r="L114" s="120"/>
      <c r="M114" s="120"/>
      <c r="N114" s="120"/>
      <c r="O114" s="120"/>
      <c r="P114" s="120"/>
      <c r="Q114" s="120"/>
      <c r="R114" s="120"/>
    </row>
    <row r="115" spans="1:18" ht="12.75">
      <c r="A115" s="120"/>
      <c r="B115" s="120"/>
      <c r="C115" s="120"/>
      <c r="D115" s="120"/>
      <c r="E115" s="121"/>
      <c r="F115" s="120"/>
      <c r="G115" s="120"/>
      <c r="H115" s="120"/>
      <c r="I115" s="120"/>
      <c r="J115" s="120"/>
      <c r="K115" s="120"/>
      <c r="L115" s="120"/>
      <c r="M115" s="120"/>
      <c r="N115" s="120"/>
      <c r="O115" s="120"/>
      <c r="P115" s="120"/>
      <c r="Q115" s="120"/>
      <c r="R115" s="120"/>
    </row>
    <row r="116" spans="1:18" ht="12.75">
      <c r="A116" s="120"/>
      <c r="B116" s="120"/>
      <c r="C116" s="120"/>
      <c r="D116" s="120"/>
      <c r="E116" s="121"/>
      <c r="F116" s="120"/>
      <c r="G116" s="120"/>
      <c r="H116" s="120"/>
      <c r="I116" s="120"/>
      <c r="J116" s="120"/>
      <c r="K116" s="120"/>
      <c r="L116" s="120"/>
      <c r="M116" s="120"/>
      <c r="N116" s="120"/>
      <c r="O116" s="120"/>
      <c r="P116" s="120"/>
      <c r="Q116" s="120"/>
      <c r="R116" s="120"/>
    </row>
    <row r="117" spans="1:18" ht="12.75">
      <c r="A117" s="120"/>
      <c r="B117" s="120"/>
      <c r="C117" s="120"/>
      <c r="D117" s="120"/>
      <c r="E117" s="121"/>
      <c r="F117" s="120"/>
      <c r="G117" s="120"/>
      <c r="H117" s="120"/>
      <c r="I117" s="120"/>
      <c r="J117" s="120"/>
      <c r="K117" s="120"/>
      <c r="L117" s="120"/>
      <c r="M117" s="120"/>
      <c r="N117" s="120"/>
      <c r="O117" s="120"/>
      <c r="P117" s="120"/>
      <c r="Q117" s="120"/>
      <c r="R117" s="120"/>
    </row>
    <row r="118" spans="1:18" ht="12.75">
      <c r="A118" s="120"/>
      <c r="B118" s="120"/>
      <c r="C118" s="120"/>
      <c r="D118" s="120"/>
      <c r="E118" s="121"/>
      <c r="F118" s="120"/>
      <c r="G118" s="120"/>
      <c r="H118" s="120"/>
      <c r="I118" s="120"/>
      <c r="J118" s="120"/>
      <c r="K118" s="120"/>
      <c r="L118" s="120"/>
      <c r="M118" s="120"/>
      <c r="N118" s="120"/>
      <c r="O118" s="120"/>
      <c r="P118" s="120"/>
      <c r="Q118" s="120"/>
      <c r="R118" s="120"/>
    </row>
    <row r="119" spans="1:18" ht="12.75">
      <c r="A119" s="120"/>
      <c r="B119" s="120"/>
      <c r="C119" s="120"/>
      <c r="D119" s="120"/>
      <c r="E119" s="121"/>
      <c r="F119" s="120"/>
      <c r="G119" s="120"/>
      <c r="H119" s="120"/>
      <c r="I119" s="120"/>
      <c r="J119" s="120"/>
      <c r="K119" s="120"/>
      <c r="L119" s="120"/>
      <c r="M119" s="120"/>
      <c r="N119" s="120"/>
      <c r="O119" s="120"/>
      <c r="P119" s="120"/>
      <c r="Q119" s="120"/>
      <c r="R119" s="120"/>
    </row>
    <row r="120" spans="1:18" ht="12.75">
      <c r="A120" s="120"/>
      <c r="B120" s="120"/>
      <c r="C120" s="120"/>
      <c r="D120" s="120"/>
      <c r="E120" s="121"/>
      <c r="F120" s="120"/>
      <c r="G120" s="120"/>
      <c r="H120" s="120"/>
      <c r="I120" s="120"/>
      <c r="J120" s="120"/>
      <c r="K120" s="120"/>
      <c r="L120" s="120"/>
      <c r="M120" s="120"/>
      <c r="N120" s="120"/>
      <c r="O120" s="120"/>
      <c r="P120" s="120"/>
      <c r="Q120" s="120"/>
      <c r="R120" s="120"/>
    </row>
    <row r="121" spans="1:18" ht="12.75">
      <c r="A121" s="117"/>
      <c r="B121" s="117"/>
      <c r="C121" s="117"/>
      <c r="D121" s="117"/>
      <c r="E121" s="124"/>
      <c r="F121" s="117"/>
      <c r="G121" s="117"/>
      <c r="H121" s="117"/>
      <c r="I121" s="117"/>
      <c r="J121" s="117"/>
      <c r="K121" s="117"/>
      <c r="L121" s="117"/>
      <c r="M121" s="117"/>
      <c r="N121" s="117"/>
      <c r="O121" s="117"/>
      <c r="P121" s="117"/>
      <c r="Q121" s="117"/>
      <c r="R121" s="117"/>
    </row>
    <row r="122" spans="1:18" ht="12.75">
      <c r="A122" s="117"/>
      <c r="B122" s="117"/>
      <c r="C122" s="117"/>
      <c r="D122" s="117"/>
      <c r="E122" s="124"/>
      <c r="F122" s="117"/>
      <c r="G122" s="117"/>
      <c r="H122" s="117"/>
      <c r="I122" s="117"/>
      <c r="J122" s="117"/>
      <c r="K122" s="117"/>
      <c r="L122" s="117"/>
      <c r="M122" s="117"/>
      <c r="N122" s="117"/>
      <c r="O122" s="117"/>
      <c r="P122" s="117"/>
      <c r="Q122" s="117"/>
      <c r="R122" s="117"/>
    </row>
    <row r="123" spans="1:18" ht="12.75">
      <c r="A123" s="117"/>
      <c r="B123" s="117"/>
      <c r="C123" s="117"/>
      <c r="D123" s="117"/>
      <c r="E123" s="124"/>
      <c r="F123" s="117"/>
      <c r="G123" s="117"/>
      <c r="H123" s="117"/>
      <c r="I123" s="117"/>
      <c r="J123" s="117"/>
      <c r="K123" s="117"/>
      <c r="L123" s="117"/>
      <c r="M123" s="117"/>
      <c r="N123" s="117"/>
      <c r="O123" s="117"/>
      <c r="P123" s="117"/>
      <c r="Q123" s="117"/>
      <c r="R123" s="117"/>
    </row>
    <row r="124" spans="1:18" ht="12.75">
      <c r="A124" s="117"/>
      <c r="B124" s="117"/>
      <c r="C124" s="117"/>
      <c r="D124" s="117"/>
      <c r="E124" s="124"/>
      <c r="F124" s="117"/>
      <c r="G124" s="117"/>
      <c r="H124" s="117"/>
      <c r="I124" s="117"/>
      <c r="J124" s="117"/>
      <c r="K124" s="117"/>
      <c r="L124" s="117"/>
      <c r="M124" s="117"/>
      <c r="N124" s="117"/>
      <c r="O124" s="117"/>
      <c r="P124" s="117"/>
      <c r="Q124" s="117"/>
      <c r="R124" s="117"/>
    </row>
  </sheetData>
  <sheetProtection/>
  <mergeCells count="17">
    <mergeCell ref="F40:I40"/>
    <mergeCell ref="K40:N40"/>
    <mergeCell ref="Q38:Q39"/>
    <mergeCell ref="Q6:Q7"/>
    <mergeCell ref="P6:P7"/>
    <mergeCell ref="F38:J39"/>
    <mergeCell ref="K38:O39"/>
    <mergeCell ref="F8:I8"/>
    <mergeCell ref="K8:N8"/>
    <mergeCell ref="P38:P39"/>
    <mergeCell ref="A1:L1"/>
    <mergeCell ref="A6:D7"/>
    <mergeCell ref="E6:E7"/>
    <mergeCell ref="F6:J7"/>
    <mergeCell ref="K6:O7"/>
    <mergeCell ref="A38:D39"/>
    <mergeCell ref="E38:E39"/>
  </mergeCells>
  <conditionalFormatting sqref="F12:Q34 F44:Q73 F76:Q78">
    <cfRule type="expression" priority="1" dxfId="0" stopIfTrue="1">
      <formula>$P$4="ex-ante"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colBreaks count="1" manualBreakCount="1">
    <brk id="17" max="121" man="1"/>
  </colBreaks>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zoomScale="83" zoomScaleNormal="83" zoomScalePageLayoutView="0" workbookViewId="0" topLeftCell="A1">
      <selection activeCell="A36" sqref="A36"/>
    </sheetView>
  </sheetViews>
  <sheetFormatPr defaultColWidth="9.140625" defaultRowHeight="12.75"/>
  <cols>
    <col min="1" max="1" width="48.00390625" style="129" customWidth="1"/>
    <col min="2" max="5" width="18.7109375" style="129" customWidth="1"/>
    <col min="6" max="27" width="9.140625" style="129" customWidth="1"/>
    <col min="28" max="28" width="13.7109375" style="129" customWidth="1"/>
    <col min="29" max="16384" width="9.140625" style="129" customWidth="1"/>
  </cols>
  <sheetData>
    <row r="1" spans="1:8" s="35" customFormat="1" ht="16.5" thickBot="1">
      <c r="A1" s="886" t="s">
        <v>118</v>
      </c>
      <c r="B1" s="887"/>
      <c r="C1" s="887"/>
      <c r="D1" s="887"/>
      <c r="E1" s="888"/>
      <c r="F1" s="125"/>
      <c r="G1" s="125"/>
      <c r="H1" s="125"/>
    </row>
    <row r="2" s="34" customFormat="1" ht="13.5" thickBot="1"/>
    <row r="3" spans="1:4" s="34" customFormat="1" ht="13.5" thickBot="1">
      <c r="A3" s="126" t="s">
        <v>27</v>
      </c>
      <c r="C3" s="126" t="s">
        <v>28</v>
      </c>
      <c r="D3" s="127">
        <f>TITELBLAD!E15</f>
        <v>2015</v>
      </c>
    </row>
    <row r="4" spans="3:4" s="34" customFormat="1" ht="13.5" thickBot="1">
      <c r="C4" s="126" t="s">
        <v>29</v>
      </c>
      <c r="D4" s="127">
        <f>TITELBLAD!E16</f>
        <v>2016</v>
      </c>
    </row>
    <row r="5" s="34" customFormat="1" ht="13.5" thickBot="1"/>
    <row r="6" spans="1:7" s="34" customFormat="1" ht="13.5" thickBot="1">
      <c r="A6" s="126" t="s">
        <v>30</v>
      </c>
      <c r="D6" s="127">
        <f>TITELBLAD!E18</f>
        <v>2015</v>
      </c>
      <c r="E6" s="127" t="str">
        <f>+TITELBLAD!F18</f>
        <v>ex-ante</v>
      </c>
      <c r="F6" s="35"/>
      <c r="G6" s="35"/>
    </row>
    <row r="7" spans="4:7" s="34" customFormat="1" ht="13.5" thickBot="1">
      <c r="D7" s="127">
        <f>TITELBLAD!E19</f>
        <v>2016</v>
      </c>
      <c r="E7" s="128" t="str">
        <f>+TITELBLAD!F19</f>
        <v>ex-ante</v>
      </c>
      <c r="F7" s="35"/>
      <c r="G7" s="35"/>
    </row>
    <row r="8" s="34" customFormat="1" ht="12.75"/>
    <row r="9" s="34" customFormat="1" ht="13.5" thickBot="1">
      <c r="A9" s="126" t="s">
        <v>35</v>
      </c>
    </row>
    <row r="10" spans="1:4" s="34" customFormat="1" ht="13.5" thickBot="1">
      <c r="A10" s="911">
        <f>TITELBLAD!C7</f>
        <v>0</v>
      </c>
      <c r="B10" s="912"/>
      <c r="C10" s="912"/>
      <c r="D10" s="913"/>
    </row>
    <row r="11" s="34" customFormat="1" ht="12.75"/>
    <row r="12" s="34" customFormat="1" ht="13.5" thickBot="1">
      <c r="A12" s="126" t="s">
        <v>36</v>
      </c>
    </row>
    <row r="13" spans="1:4" s="34" customFormat="1" ht="13.5" thickBot="1">
      <c r="A13" s="914" t="str">
        <f>TITELBLAD!C12</f>
        <v>elektriciteit</v>
      </c>
      <c r="B13" s="915"/>
      <c r="C13" s="915"/>
      <c r="D13" s="916"/>
    </row>
    <row r="14" s="34" customFormat="1" ht="12.75"/>
    <row r="15" s="34" customFormat="1" ht="12.75">
      <c r="A15" s="130" t="s">
        <v>372</v>
      </c>
    </row>
    <row r="16" s="34" customFormat="1" ht="12.75">
      <c r="A16" s="130"/>
    </row>
    <row r="17" spans="2:5" s="34" customFormat="1" ht="12.75">
      <c r="B17" s="131" t="s">
        <v>0</v>
      </c>
      <c r="C17" s="131" t="s">
        <v>1</v>
      </c>
      <c r="D17" s="132" t="s">
        <v>0</v>
      </c>
      <c r="E17" s="132" t="s">
        <v>1</v>
      </c>
    </row>
    <row r="18" spans="1:5" s="34" customFormat="1" ht="12.75">
      <c r="A18" s="133" t="s">
        <v>37</v>
      </c>
      <c r="B18" s="134">
        <f>D6</f>
        <v>2015</v>
      </c>
      <c r="C18" s="135">
        <f>D6</f>
        <v>2015</v>
      </c>
      <c r="D18" s="135">
        <f>D7</f>
        <v>2016</v>
      </c>
      <c r="E18" s="135">
        <f>D7</f>
        <v>2016</v>
      </c>
    </row>
    <row r="19" spans="1:5" s="34" customFormat="1" ht="27.75" customHeight="1">
      <c r="A19" s="136" t="s">
        <v>217</v>
      </c>
      <c r="B19" s="137">
        <f>+'TABEL 3B'!D101</f>
        <v>0</v>
      </c>
      <c r="C19" s="137">
        <f>+'TABEL 3B'!E101</f>
        <v>0</v>
      </c>
      <c r="D19" s="137">
        <f>+'TABEL 3B'!F101</f>
        <v>0</v>
      </c>
      <c r="E19" s="137">
        <f>+'TABEL 3B'!G101</f>
        <v>0</v>
      </c>
    </row>
    <row r="20" spans="1:5" s="34" customFormat="1" ht="31.5" customHeight="1">
      <c r="A20" s="136" t="s">
        <v>218</v>
      </c>
      <c r="B20" s="137">
        <f>+'TABEL 3B'!D102</f>
        <v>0</v>
      </c>
      <c r="C20" s="137">
        <f>+'TABEL 3B'!E102</f>
        <v>0</v>
      </c>
      <c r="D20" s="137">
        <f>+'TABEL 3B'!F102</f>
        <v>0</v>
      </c>
      <c r="E20" s="137">
        <f>+'TABEL 3B'!G102</f>
        <v>0</v>
      </c>
    </row>
    <row r="21" spans="1:5" s="34" customFormat="1" ht="30.75" customHeight="1">
      <c r="A21" s="136" t="s">
        <v>219</v>
      </c>
      <c r="B21" s="137">
        <f>+'TABEL 3B'!D103</f>
        <v>0</v>
      </c>
      <c r="C21" s="137">
        <f>+'TABEL 3B'!E103</f>
        <v>0</v>
      </c>
      <c r="D21" s="137">
        <f>+'TABEL 3B'!F103</f>
        <v>0</v>
      </c>
      <c r="E21" s="137">
        <f>+'TABEL 3B'!G103</f>
        <v>0</v>
      </c>
    </row>
    <row r="22" spans="1:5" s="34" customFormat="1" ht="26.25" customHeight="1">
      <c r="A22" s="138" t="s">
        <v>222</v>
      </c>
      <c r="B22" s="137">
        <f>+'TABEL 3B'!D104</f>
        <v>0</v>
      </c>
      <c r="C22" s="137">
        <f>+'TABEL 3B'!E104</f>
        <v>0</v>
      </c>
      <c r="D22" s="137">
        <f>+'TABEL 3B'!F104</f>
        <v>0</v>
      </c>
      <c r="E22" s="137">
        <f>+'TABEL 3B'!G104</f>
        <v>0</v>
      </c>
    </row>
    <row r="23" spans="1:5" s="34" customFormat="1" ht="26.25" customHeight="1">
      <c r="A23" s="138" t="s">
        <v>252</v>
      </c>
      <c r="B23" s="137">
        <f>+'TABEL 3B'!D105</f>
        <v>0</v>
      </c>
      <c r="C23" s="137">
        <f>+'TABEL 3B'!E105</f>
        <v>0</v>
      </c>
      <c r="D23" s="137">
        <f>+'TABEL 3B'!F105</f>
        <v>0</v>
      </c>
      <c r="E23" s="137">
        <f>+'TABEL 3B'!G105</f>
        <v>0</v>
      </c>
    </row>
    <row r="24" spans="1:5" s="34" customFormat="1" ht="26.25" customHeight="1">
      <c r="A24" s="138" t="s">
        <v>223</v>
      </c>
      <c r="B24" s="137">
        <f>+'TABEL 3B'!D106</f>
        <v>0</v>
      </c>
      <c r="C24" s="137">
        <f>+'TABEL 3B'!E106</f>
        <v>0</v>
      </c>
      <c r="D24" s="137">
        <f>+'TABEL 3B'!F106</f>
        <v>0</v>
      </c>
      <c r="E24" s="137">
        <f>+'TABEL 3B'!G106</f>
        <v>0</v>
      </c>
    </row>
    <row r="25" spans="1:5" s="34" customFormat="1" ht="26.25" customHeight="1">
      <c r="A25" s="138" t="s">
        <v>224</v>
      </c>
      <c r="B25" s="137">
        <f>+'TABEL 3B'!D107</f>
        <v>0</v>
      </c>
      <c r="C25" s="137">
        <f>+'TABEL 3B'!E107</f>
        <v>0</v>
      </c>
      <c r="D25" s="137">
        <f>+'TABEL 3B'!F107</f>
        <v>0</v>
      </c>
      <c r="E25" s="137">
        <f>+'TABEL 3B'!G107</f>
        <v>0</v>
      </c>
    </row>
    <row r="26" spans="1:5" s="34" customFormat="1" ht="26.25" customHeight="1">
      <c r="A26" s="138" t="s">
        <v>225</v>
      </c>
      <c r="B26" s="137">
        <f>+'TABEL 3B'!D108</f>
        <v>0</v>
      </c>
      <c r="C26" s="137">
        <f>+'TABEL 3B'!E108</f>
        <v>0</v>
      </c>
      <c r="D26" s="137">
        <f>+'TABEL 3B'!F108</f>
        <v>0</v>
      </c>
      <c r="E26" s="137">
        <f>+'TABEL 3B'!G108</f>
        <v>0</v>
      </c>
    </row>
    <row r="27" spans="1:5" s="34" customFormat="1" ht="42.75" customHeight="1">
      <c r="A27" s="138" t="s">
        <v>227</v>
      </c>
      <c r="B27" s="137">
        <f>+'TABEL 3B'!D109</f>
        <v>0</v>
      </c>
      <c r="C27" s="137">
        <f>+'TABEL 3B'!E109</f>
        <v>0</v>
      </c>
      <c r="D27" s="137">
        <f>+'TABEL 3B'!F109</f>
        <v>0</v>
      </c>
      <c r="E27" s="137">
        <f>+'TABEL 3B'!G109</f>
        <v>0</v>
      </c>
    </row>
    <row r="28" spans="1:5" s="34" customFormat="1" ht="26.25" customHeight="1">
      <c r="A28" s="138" t="s">
        <v>226</v>
      </c>
      <c r="B28" s="137">
        <f>+'TABEL 3B'!D110</f>
        <v>0</v>
      </c>
      <c r="C28" s="137">
        <f>+'TABEL 3B'!E110</f>
        <v>0</v>
      </c>
      <c r="D28" s="137">
        <f>+'TABEL 3B'!F110</f>
        <v>0</v>
      </c>
      <c r="E28" s="137">
        <f>+'TABEL 3B'!G110</f>
        <v>0</v>
      </c>
    </row>
    <row r="29" spans="1:5" s="34" customFormat="1" ht="12.75">
      <c r="A29" s="139"/>
      <c r="B29" s="137"/>
      <c r="C29" s="137"/>
      <c r="D29" s="137"/>
      <c r="E29" s="137"/>
    </row>
    <row r="30" spans="1:5" s="31" customFormat="1" ht="12.75">
      <c r="A30" s="140" t="s">
        <v>17</v>
      </c>
      <c r="B30" s="141">
        <f>SUM(B19:B28)</f>
        <v>0</v>
      </c>
      <c r="C30" s="141">
        <f>SUM(C19:C28)</f>
        <v>0</v>
      </c>
      <c r="D30" s="141">
        <f>SUM(D19:D28)</f>
        <v>0</v>
      </c>
      <c r="E30" s="141">
        <f>SUM(E19:E28)</f>
        <v>0</v>
      </c>
    </row>
    <row r="31" spans="1:5" s="34" customFormat="1" ht="12.75">
      <c r="A31" s="457" t="s">
        <v>388</v>
      </c>
      <c r="B31" s="576">
        <f>B30-'TABEL 3B'!D112</f>
        <v>0</v>
      </c>
      <c r="C31" s="576">
        <f>C30-'TABEL 3B'!E112</f>
        <v>0</v>
      </c>
      <c r="D31" s="576">
        <f>D30-'TABEL 3B'!F112</f>
        <v>0</v>
      </c>
      <c r="E31" s="576">
        <f>E30-'TABEL 3B'!G112</f>
        <v>0</v>
      </c>
    </row>
    <row r="32" s="34" customFormat="1" ht="12.75"/>
    <row r="33" s="34" customFormat="1" ht="12.75"/>
    <row r="34" s="34" customFormat="1" ht="12.75"/>
    <row r="35" s="34" customFormat="1" ht="12.75"/>
    <row r="36" s="34" customFormat="1" ht="12.75"/>
    <row r="37" s="34" customFormat="1" ht="12.75"/>
    <row r="38" s="34" customFormat="1" ht="12.75"/>
    <row r="39" s="34" customFormat="1" ht="12.75"/>
    <row r="40" s="34" customFormat="1" ht="12.75"/>
    <row r="41" s="34" customFormat="1" ht="12.75"/>
    <row r="42" s="34" customFormat="1" ht="12.75"/>
    <row r="43" s="34" customFormat="1" ht="12.75"/>
    <row r="44" s="34" customFormat="1" ht="12.75"/>
    <row r="45" s="34" customFormat="1" ht="12.75"/>
    <row r="46" s="34" customFormat="1" ht="12.75"/>
    <row r="47" s="34" customFormat="1" ht="12.75"/>
    <row r="48" s="34" customFormat="1" ht="12.75"/>
    <row r="49" s="34" customFormat="1" ht="12.75"/>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row r="175" s="34" customFormat="1" ht="12.75"/>
    <row r="176" s="34" customFormat="1" ht="12.75"/>
    <row r="177" s="34" customFormat="1" ht="12.75"/>
    <row r="178" s="34" customFormat="1" ht="12.75"/>
    <row r="179" s="34" customFormat="1" ht="12.75"/>
    <row r="180" s="34" customFormat="1" ht="12.75"/>
    <row r="181" s="34" customFormat="1" ht="12.75"/>
    <row r="182" s="34" customFormat="1" ht="12.75"/>
    <row r="183" s="34" customFormat="1" ht="12.75"/>
    <row r="184" s="34" customFormat="1" ht="12.75"/>
    <row r="185" s="34" customFormat="1" ht="12.75"/>
    <row r="186" s="34" customFormat="1" ht="12.75"/>
    <row r="187" s="34" customFormat="1" ht="12.75"/>
    <row r="188" s="34" customFormat="1" ht="12.75"/>
    <row r="189" s="34" customFormat="1" ht="12.75"/>
    <row r="190" s="34" customFormat="1" ht="12.75"/>
    <row r="191" s="34" customFormat="1" ht="12.75"/>
    <row r="192" s="34" customFormat="1" ht="12.75"/>
    <row r="193" s="34" customFormat="1" ht="12.75"/>
    <row r="194" s="34" customFormat="1" ht="12.75"/>
    <row r="195" s="34" customFormat="1" ht="12.75"/>
    <row r="196" s="34" customFormat="1" ht="12.75"/>
    <row r="197" s="34" customFormat="1" ht="12.75"/>
    <row r="198" s="34" customFormat="1" ht="12.75"/>
    <row r="199" s="34" customFormat="1" ht="12.75"/>
    <row r="200" s="34" customFormat="1" ht="12.75"/>
    <row r="201" s="34" customFormat="1" ht="12.75"/>
    <row r="202" s="34" customFormat="1" ht="12.75"/>
    <row r="203" s="34" customFormat="1" ht="12.75"/>
    <row r="204" s="34" customFormat="1" ht="12.75"/>
    <row r="205" s="34" customFormat="1" ht="12.75"/>
    <row r="206" s="34" customFormat="1" ht="12.75"/>
    <row r="207" s="34" customFormat="1" ht="12.75"/>
    <row r="208" s="34" customFormat="1" ht="12.75"/>
    <row r="209" s="34" customFormat="1" ht="12.75"/>
    <row r="210" s="34" customFormat="1" ht="12.75"/>
    <row r="211" s="34" customFormat="1" ht="12.75"/>
    <row r="212" s="34" customFormat="1" ht="12.75"/>
    <row r="213" s="34" customFormat="1" ht="12.75"/>
    <row r="214" s="34" customFormat="1" ht="12.75"/>
    <row r="215" s="34" customFormat="1" ht="12.75"/>
    <row r="216" s="34" customFormat="1" ht="12.75"/>
    <row r="217" s="34" customFormat="1" ht="12.75"/>
    <row r="218" s="34" customFormat="1" ht="12.75"/>
    <row r="219" s="34" customFormat="1" ht="12.75"/>
    <row r="220" s="34" customFormat="1" ht="12.75"/>
    <row r="221" s="34" customFormat="1" ht="12.75"/>
    <row r="222" s="34" customFormat="1" ht="12.75"/>
    <row r="223" s="34" customFormat="1" ht="12.75"/>
    <row r="224" s="34" customFormat="1" ht="12.75"/>
    <row r="225" s="34" customFormat="1" ht="12.75"/>
    <row r="226" s="34" customFormat="1" ht="12.75"/>
    <row r="227" s="34" customFormat="1" ht="12.75"/>
    <row r="228" s="34" customFormat="1" ht="12.75"/>
    <row r="229" s="34" customFormat="1" ht="12.75"/>
    <row r="230" s="34" customFormat="1" ht="12.75"/>
    <row r="231" s="34" customFormat="1" ht="12.75"/>
    <row r="232" s="34" customFormat="1" ht="12.75"/>
    <row r="233" s="34" customFormat="1" ht="12.75"/>
    <row r="234" s="34" customFormat="1" ht="12.75"/>
    <row r="235" s="34" customFormat="1" ht="12.75"/>
    <row r="236" s="34" customFormat="1" ht="12.75"/>
    <row r="237" s="34" customFormat="1" ht="12.75"/>
    <row r="238" s="34" customFormat="1" ht="12.75"/>
    <row r="239" s="34" customFormat="1" ht="12.75"/>
    <row r="240" s="34" customFormat="1" ht="12.75"/>
    <row r="241" s="34" customFormat="1" ht="12.75"/>
    <row r="242" s="34" customFormat="1" ht="12.75"/>
    <row r="243" s="34" customFormat="1" ht="12.75"/>
    <row r="244" s="34" customFormat="1" ht="12.75"/>
    <row r="245" s="34" customFormat="1" ht="12.75"/>
    <row r="246" s="34" customFormat="1" ht="12.75"/>
    <row r="247" s="34" customFormat="1" ht="12.75"/>
    <row r="248" s="34" customFormat="1" ht="12.75"/>
    <row r="249" s="34" customFormat="1" ht="12.75"/>
    <row r="250" s="34" customFormat="1" ht="12.75"/>
    <row r="251" s="34" customFormat="1" ht="12.75"/>
    <row r="252" s="34" customFormat="1" ht="12.75"/>
    <row r="253" s="34" customFormat="1" ht="12.75"/>
    <row r="254" s="34" customFormat="1" ht="12.75"/>
    <row r="255" s="34" customFormat="1" ht="12.75"/>
    <row r="256" s="34" customFormat="1" ht="12.75"/>
    <row r="257" s="34" customFormat="1" ht="12.75"/>
    <row r="258" s="34" customFormat="1" ht="12.75"/>
    <row r="259" s="34" customFormat="1" ht="12.75"/>
    <row r="260" s="34" customFormat="1" ht="12.75"/>
    <row r="261" s="34" customFormat="1" ht="12.75"/>
    <row r="262" s="34" customFormat="1" ht="12.75"/>
    <row r="263" s="34" customFormat="1" ht="12.75"/>
    <row r="264" s="34" customFormat="1" ht="12.75"/>
    <row r="265" s="34" customFormat="1" ht="12.75"/>
    <row r="266" s="34" customFormat="1" ht="12.75"/>
    <row r="267" s="34" customFormat="1" ht="12.75"/>
    <row r="268" s="34" customFormat="1" ht="12.75"/>
    <row r="269" s="34" customFormat="1" ht="12.75"/>
    <row r="270" s="34" customFormat="1" ht="12.75"/>
    <row r="271" s="34" customFormat="1" ht="12.75"/>
    <row r="272" s="34" customFormat="1" ht="12.75"/>
    <row r="273" s="34" customFormat="1" ht="12.75"/>
    <row r="274" s="34" customFormat="1" ht="12.75"/>
    <row r="275" s="34" customFormat="1" ht="12.75"/>
    <row r="276" s="34" customFormat="1" ht="12.75"/>
    <row r="277" s="34" customFormat="1" ht="12.75"/>
    <row r="278" s="34" customFormat="1" ht="12.75"/>
    <row r="279" s="34" customFormat="1" ht="12.75"/>
    <row r="280" s="34" customFormat="1" ht="12.75"/>
    <row r="281" s="34" customFormat="1" ht="12.75"/>
    <row r="282" s="34" customFormat="1" ht="12.75"/>
    <row r="283" s="34" customFormat="1" ht="12.75"/>
    <row r="284" s="34" customFormat="1" ht="12.75"/>
    <row r="285" s="34" customFormat="1" ht="12.75"/>
    <row r="286" s="34" customFormat="1" ht="12.75"/>
    <row r="287" s="34" customFormat="1" ht="12.75"/>
    <row r="288" s="34" customFormat="1" ht="12.75"/>
    <row r="289" s="34" customFormat="1" ht="12.75"/>
    <row r="290" s="34" customFormat="1" ht="12.75"/>
    <row r="291" s="34" customFormat="1" ht="12.75"/>
    <row r="292" s="34" customFormat="1" ht="12.75"/>
    <row r="293" s="34" customFormat="1" ht="12.75"/>
    <row r="294" s="34" customFormat="1" ht="12.75"/>
    <row r="295" s="34" customFormat="1" ht="12.75"/>
    <row r="296" s="34" customFormat="1" ht="12.75"/>
    <row r="297" s="34" customFormat="1" ht="12.75"/>
    <row r="298" s="34" customFormat="1" ht="12.75"/>
    <row r="299" s="34" customFormat="1" ht="12.75"/>
    <row r="300" s="34" customFormat="1" ht="12.75"/>
    <row r="301" s="34" customFormat="1" ht="12.75"/>
    <row r="302" s="34" customFormat="1" ht="12.75"/>
    <row r="303" s="34" customFormat="1" ht="12.75"/>
    <row r="304" s="34" customFormat="1" ht="12.75"/>
    <row r="305" s="34" customFormat="1" ht="12.75"/>
    <row r="306" s="34" customFormat="1" ht="12.75"/>
    <row r="307" s="34" customFormat="1" ht="12.75"/>
    <row r="308" s="34" customFormat="1" ht="12.75"/>
    <row r="309" s="34" customFormat="1" ht="12.75"/>
    <row r="310" s="34" customFormat="1" ht="12.75"/>
    <row r="311" s="34" customFormat="1" ht="12.75"/>
    <row r="312" s="34" customFormat="1" ht="12.75"/>
    <row r="313" s="34" customFormat="1" ht="12.75"/>
    <row r="314" s="34" customFormat="1" ht="12.75"/>
    <row r="315" s="34" customFormat="1" ht="12.75"/>
    <row r="316" s="34" customFormat="1" ht="12.75"/>
    <row r="317" s="34" customFormat="1" ht="12.75"/>
    <row r="318" s="34" customFormat="1" ht="12.75"/>
    <row r="319" s="34" customFormat="1" ht="12.75"/>
    <row r="320" s="34" customFormat="1" ht="12.75"/>
    <row r="321" s="34" customFormat="1" ht="12.75"/>
    <row r="322" s="34" customFormat="1" ht="12.75"/>
    <row r="323" s="34" customFormat="1" ht="12.75"/>
    <row r="324" s="34" customFormat="1" ht="12.75"/>
    <row r="325" s="34" customFormat="1" ht="12.75"/>
    <row r="326" s="34" customFormat="1" ht="12.75"/>
    <row r="327" s="34" customFormat="1" ht="12.75"/>
    <row r="328" s="34" customFormat="1" ht="12.75"/>
    <row r="329" s="34" customFormat="1" ht="12.75"/>
    <row r="330" s="34" customFormat="1" ht="12.75"/>
    <row r="331" s="34" customFormat="1" ht="12.75"/>
    <row r="332" s="34" customFormat="1" ht="12.75"/>
    <row r="333" s="34" customFormat="1" ht="12.75"/>
    <row r="334" s="34" customFormat="1" ht="12.75"/>
    <row r="335" s="34" customFormat="1" ht="12.75"/>
    <row r="336" s="34" customFormat="1" ht="12.75"/>
    <row r="337" s="34" customFormat="1" ht="12.75"/>
    <row r="338" s="34" customFormat="1" ht="12.75"/>
    <row r="339" s="34" customFormat="1" ht="12.75"/>
    <row r="340" s="34" customFormat="1" ht="12.75"/>
    <row r="341" s="34" customFormat="1" ht="12.75"/>
    <row r="342" s="34" customFormat="1" ht="12.75"/>
    <row r="343" s="34" customFormat="1" ht="12.75"/>
    <row r="344" s="34" customFormat="1" ht="12.75"/>
    <row r="345" s="34" customFormat="1" ht="12.75"/>
    <row r="346" s="34" customFormat="1" ht="12.75"/>
    <row r="347" s="34" customFormat="1" ht="12.75"/>
    <row r="348" s="34" customFormat="1" ht="12.75"/>
    <row r="349" s="34" customFormat="1" ht="12.75"/>
    <row r="350" s="34" customFormat="1" ht="12.75"/>
    <row r="351" s="34" customFormat="1" ht="12.75"/>
    <row r="352" s="34" customFormat="1" ht="12.75"/>
    <row r="353" s="34" customFormat="1" ht="12.75"/>
    <row r="354" s="34" customFormat="1" ht="12.75"/>
    <row r="355" s="34" customFormat="1" ht="12.75"/>
    <row r="356" s="34" customFormat="1" ht="12.75"/>
    <row r="357" s="34" customFormat="1" ht="12.75"/>
    <row r="358" s="34" customFormat="1" ht="12.75"/>
    <row r="359" s="34" customFormat="1" ht="12.75"/>
    <row r="360" s="34" customFormat="1" ht="12.75"/>
    <row r="361" s="34" customFormat="1" ht="12.75"/>
    <row r="362" s="34" customFormat="1" ht="12.75"/>
    <row r="363" s="34" customFormat="1" ht="12.75"/>
    <row r="364" s="34" customFormat="1" ht="12.75"/>
    <row r="365" s="34" customFormat="1" ht="12.75"/>
    <row r="366" s="34" customFormat="1" ht="12.75"/>
    <row r="367" s="34" customFormat="1" ht="12.75"/>
    <row r="368" s="34" customFormat="1" ht="12.75"/>
    <row r="369" s="34" customFormat="1" ht="12.75"/>
    <row r="370" s="34" customFormat="1" ht="12.75"/>
    <row r="371" s="34" customFormat="1" ht="12.75"/>
    <row r="372" s="34" customFormat="1" ht="12.75"/>
    <row r="373" s="34" customFormat="1" ht="12.75"/>
    <row r="374" s="34" customFormat="1" ht="12.75"/>
    <row r="375" s="34" customFormat="1" ht="12.75"/>
    <row r="376" s="34" customFormat="1" ht="12.75"/>
    <row r="377" s="34" customFormat="1" ht="12.75"/>
    <row r="378" s="34" customFormat="1" ht="12.75"/>
    <row r="379" s="34" customFormat="1" ht="12.75"/>
    <row r="380" s="34" customFormat="1" ht="12.75"/>
    <row r="381" s="34" customFormat="1" ht="12.75"/>
    <row r="382" s="34" customFormat="1" ht="12.75"/>
    <row r="383" s="34" customFormat="1" ht="12.75"/>
    <row r="384" s="34" customFormat="1" ht="12.75"/>
    <row r="385" s="34" customFormat="1" ht="12.75"/>
    <row r="386" s="34" customFormat="1" ht="12.75"/>
    <row r="387" s="34" customFormat="1" ht="12.75"/>
    <row r="388" s="34" customFormat="1" ht="12.75"/>
    <row r="389" s="34" customFormat="1" ht="12.75"/>
    <row r="390" s="34" customFormat="1" ht="12.75"/>
    <row r="391" s="34" customFormat="1" ht="12.75"/>
    <row r="392" s="34" customFormat="1" ht="12.75"/>
    <row r="393" s="34" customFormat="1" ht="12.75"/>
    <row r="394" s="34" customFormat="1" ht="12.75"/>
    <row r="395" s="34" customFormat="1" ht="12.75"/>
    <row r="396" s="34" customFormat="1" ht="12.75"/>
    <row r="397" s="34" customFormat="1" ht="12.75"/>
    <row r="398" s="34" customFormat="1" ht="12.75"/>
    <row r="399" s="34" customFormat="1" ht="12.75"/>
    <row r="400" s="34" customFormat="1" ht="12.75"/>
    <row r="401" s="34" customFormat="1" ht="12.75"/>
    <row r="402" s="34" customFormat="1" ht="12.75"/>
    <row r="403" s="34" customFormat="1" ht="12.75"/>
    <row r="404" s="34" customFormat="1" ht="12.75"/>
    <row r="405" s="34" customFormat="1" ht="12.75"/>
    <row r="406" s="34" customFormat="1" ht="12.75"/>
    <row r="407" s="34" customFormat="1" ht="12.75"/>
    <row r="408" s="34" customFormat="1" ht="12.75"/>
    <row r="409" s="34" customFormat="1" ht="12.75"/>
    <row r="410" s="34" customFormat="1" ht="12.75"/>
    <row r="411" s="34" customFormat="1" ht="12.75"/>
    <row r="412" s="34" customFormat="1" ht="12.75"/>
    <row r="413" s="34" customFormat="1" ht="12.75"/>
    <row r="414" s="34" customFormat="1" ht="12.75"/>
    <row r="415" s="34" customFormat="1" ht="12.75"/>
    <row r="416" s="34" customFormat="1" ht="12.75"/>
    <row r="417" s="34" customFormat="1" ht="12.75"/>
    <row r="418" s="34" customFormat="1" ht="12.75"/>
    <row r="419" s="34" customFormat="1" ht="12.75"/>
    <row r="420" s="34" customFormat="1" ht="12.75"/>
    <row r="421" s="34" customFormat="1" ht="12.75"/>
    <row r="422" s="34" customFormat="1" ht="12.75"/>
    <row r="423" s="34" customFormat="1" ht="12.75"/>
    <row r="424" s="34" customFormat="1" ht="12.75"/>
    <row r="425" s="34" customFormat="1" ht="12.75"/>
    <row r="426" s="34" customFormat="1" ht="12.75"/>
    <row r="427" s="34" customFormat="1" ht="12.75"/>
    <row r="428" s="34" customFormat="1" ht="12.75"/>
    <row r="429" s="34" customFormat="1" ht="12.75"/>
    <row r="430" s="34" customFormat="1" ht="12.75"/>
    <row r="431" s="34" customFormat="1" ht="12.75"/>
    <row r="432" s="34" customFormat="1" ht="12.75"/>
    <row r="433" s="34" customFormat="1" ht="12.75"/>
    <row r="434" s="34" customFormat="1" ht="12.75"/>
    <row r="435" s="34" customFormat="1" ht="12.75"/>
    <row r="436" s="34" customFormat="1" ht="12.75"/>
    <row r="437" s="34" customFormat="1" ht="12.75"/>
    <row r="438" s="34" customFormat="1" ht="12.75"/>
    <row r="439" s="34" customFormat="1" ht="12.75"/>
    <row r="440" s="34" customFormat="1" ht="12.75"/>
    <row r="441" s="34" customFormat="1" ht="12.75"/>
    <row r="442" s="34" customFormat="1" ht="12.75"/>
    <row r="443" s="34" customFormat="1" ht="12.75"/>
    <row r="444" s="34" customFormat="1" ht="12.75"/>
    <row r="445" s="34" customFormat="1" ht="12.75"/>
    <row r="446" s="34" customFormat="1" ht="12.75"/>
    <row r="447" s="34" customFormat="1" ht="12.75"/>
    <row r="448" s="34" customFormat="1" ht="12.75"/>
    <row r="449" s="34" customFormat="1" ht="12.75"/>
    <row r="450" s="34" customFormat="1" ht="12.75"/>
    <row r="451" s="34" customFormat="1" ht="12.75"/>
    <row r="452" s="34" customFormat="1" ht="12.75"/>
    <row r="453" s="34" customFormat="1" ht="12.75"/>
    <row r="454" s="34" customFormat="1" ht="12.75"/>
    <row r="455" s="34" customFormat="1" ht="12.75"/>
    <row r="456" s="34" customFormat="1" ht="12.75"/>
    <row r="457" s="34" customFormat="1" ht="12.75"/>
    <row r="458" s="34" customFormat="1" ht="12.75"/>
    <row r="459" s="34" customFormat="1" ht="12.75"/>
    <row r="460" s="34" customFormat="1" ht="12.75"/>
    <row r="461" s="34" customFormat="1" ht="12.75"/>
    <row r="462" s="34" customFormat="1" ht="12.75"/>
    <row r="463" s="34" customFormat="1" ht="12.75"/>
    <row r="464" s="34" customFormat="1" ht="12.75"/>
    <row r="465" s="34" customFormat="1" ht="12.75"/>
    <row r="466" s="34" customFormat="1" ht="12.75"/>
    <row r="467" s="34" customFormat="1" ht="12.75"/>
    <row r="468" s="34" customFormat="1" ht="12.75"/>
    <row r="469" s="34" customFormat="1" ht="12.75"/>
    <row r="470" s="34" customFormat="1" ht="12.75"/>
    <row r="471" s="34" customFormat="1" ht="12.75"/>
    <row r="472" s="34" customFormat="1" ht="12.75"/>
    <row r="473" s="34" customFormat="1" ht="12.75"/>
    <row r="474" s="34" customFormat="1" ht="12.75"/>
    <row r="475" s="34" customFormat="1" ht="12.75"/>
    <row r="476" s="34" customFormat="1" ht="12.75"/>
    <row r="477" s="34" customFormat="1" ht="12.75"/>
    <row r="478" s="34" customFormat="1" ht="12.75"/>
    <row r="479" s="34" customFormat="1" ht="12.75"/>
    <row r="480" s="34" customFormat="1" ht="12.75"/>
    <row r="481" s="34" customFormat="1" ht="12.75"/>
    <row r="482" s="34" customFormat="1" ht="12.75"/>
    <row r="483" s="34" customFormat="1" ht="12.75"/>
    <row r="484" s="34" customFormat="1" ht="12.75"/>
    <row r="485" s="34" customFormat="1" ht="12.75"/>
    <row r="486" s="34" customFormat="1" ht="12.75"/>
    <row r="487" s="34" customFormat="1" ht="12.75"/>
    <row r="488" s="34" customFormat="1" ht="12.75"/>
    <row r="489" s="34" customFormat="1" ht="12.75"/>
    <row r="490" s="34" customFormat="1" ht="12.75"/>
    <row r="491" s="34" customFormat="1" ht="12.75"/>
    <row r="492" s="34" customFormat="1" ht="12.75"/>
    <row r="493" s="34" customFormat="1" ht="12.75"/>
    <row r="494" s="34" customFormat="1" ht="12.75"/>
    <row r="495" s="34" customFormat="1" ht="12.75"/>
    <row r="496" s="34" customFormat="1" ht="12.75"/>
    <row r="497" s="34" customFormat="1" ht="12.75"/>
    <row r="498" s="34" customFormat="1" ht="12.75"/>
    <row r="499" s="34" customFormat="1" ht="12.75"/>
    <row r="500" s="34" customFormat="1" ht="12.75"/>
    <row r="501" s="34" customFormat="1" ht="12.75"/>
    <row r="502" s="34" customFormat="1" ht="12.75"/>
    <row r="503" s="34" customFormat="1" ht="12.75"/>
    <row r="504" s="34" customFormat="1" ht="12.75"/>
    <row r="505" s="34" customFormat="1" ht="12.75"/>
    <row r="506" s="34" customFormat="1" ht="12.75"/>
    <row r="507" s="34" customFormat="1" ht="12.75"/>
    <row r="508" s="34" customFormat="1" ht="12.75"/>
    <row r="509" s="34" customFormat="1" ht="12.75"/>
    <row r="510" s="34" customFormat="1" ht="12.75"/>
    <row r="511" s="34" customFormat="1" ht="12.75"/>
    <row r="512" s="34" customFormat="1" ht="12.75"/>
    <row r="513" s="34" customFormat="1" ht="12.75"/>
    <row r="514" s="34" customFormat="1" ht="12.75"/>
    <row r="515" s="34" customFormat="1" ht="12.75"/>
    <row r="516" s="34" customFormat="1" ht="12.75"/>
    <row r="517" s="34" customFormat="1" ht="12.75"/>
    <row r="518" s="34" customFormat="1" ht="12.75"/>
    <row r="519" s="34" customFormat="1" ht="12.75"/>
    <row r="520" s="34" customFormat="1" ht="12.75"/>
    <row r="521" s="34" customFormat="1" ht="12.75"/>
    <row r="522" s="34" customFormat="1" ht="12.75"/>
    <row r="523" s="34" customFormat="1" ht="12.75"/>
    <row r="524" s="34" customFormat="1" ht="12.75"/>
    <row r="525" s="34" customFormat="1" ht="12.75"/>
    <row r="526" s="34" customFormat="1" ht="12.75"/>
    <row r="527" s="34" customFormat="1" ht="12.75"/>
    <row r="528" s="34" customFormat="1" ht="12.75"/>
    <row r="529" s="34" customFormat="1" ht="12.75"/>
    <row r="530" s="34" customFormat="1" ht="12.75"/>
    <row r="531" s="34" customFormat="1" ht="12.75"/>
    <row r="532" s="34" customFormat="1" ht="12.75"/>
    <row r="533" s="34" customFormat="1" ht="12.75"/>
    <row r="534" s="34" customFormat="1" ht="12.75"/>
    <row r="535" s="34" customFormat="1" ht="12.75"/>
    <row r="536" s="34" customFormat="1" ht="12.75"/>
    <row r="537" s="34" customFormat="1" ht="12.75"/>
    <row r="538" s="34" customFormat="1" ht="12.75"/>
    <row r="539" s="34" customFormat="1" ht="12.75"/>
    <row r="540" s="34" customFormat="1" ht="12.75"/>
    <row r="541" s="34" customFormat="1" ht="12.75"/>
    <row r="542" s="34" customFormat="1" ht="12.75"/>
    <row r="543" s="34" customFormat="1" ht="12.75"/>
    <row r="544" s="34" customFormat="1" ht="12.75"/>
    <row r="545" s="34" customFormat="1" ht="12.75"/>
    <row r="546" s="34" customFormat="1" ht="12.75"/>
    <row r="547" s="34" customFormat="1" ht="12.75"/>
    <row r="548" s="34" customFormat="1" ht="12.75"/>
    <row r="549" s="34" customFormat="1" ht="12.75"/>
    <row r="550" s="34" customFormat="1" ht="12.75"/>
    <row r="551" s="34" customFormat="1" ht="12.75"/>
    <row r="552" s="34" customFormat="1" ht="12.75"/>
    <row r="553" s="34" customFormat="1" ht="12.75"/>
    <row r="554" s="34" customFormat="1" ht="12.75"/>
    <row r="555" s="34" customFormat="1" ht="12.75"/>
    <row r="556" s="34" customFormat="1" ht="12.75"/>
    <row r="557" s="34" customFormat="1" ht="12.75"/>
    <row r="558" s="34" customFormat="1" ht="12.75"/>
    <row r="559" s="34" customFormat="1" ht="12.75"/>
    <row r="560" s="34" customFormat="1" ht="12.75"/>
    <row r="561" s="34" customFormat="1" ht="12.75"/>
    <row r="562" s="34" customFormat="1" ht="12.75"/>
    <row r="563" s="34" customFormat="1" ht="12.75"/>
    <row r="564" s="34" customFormat="1" ht="12.75"/>
    <row r="565" s="34" customFormat="1" ht="12.75"/>
    <row r="566" s="34" customFormat="1" ht="12.75"/>
    <row r="567" s="34" customFormat="1" ht="12.75"/>
    <row r="568" s="34" customFormat="1" ht="12.75"/>
    <row r="569" s="34" customFormat="1" ht="12.75"/>
    <row r="570" s="34" customFormat="1" ht="12.75"/>
    <row r="571" s="34" customFormat="1" ht="12.75"/>
    <row r="572" s="34" customFormat="1" ht="12.75"/>
    <row r="573" s="34" customFormat="1" ht="12.75"/>
    <row r="574" s="34" customFormat="1" ht="12.75"/>
    <row r="575" s="34" customFormat="1" ht="12.75"/>
    <row r="576" s="34" customFormat="1" ht="12.75"/>
    <row r="577" s="34" customFormat="1" ht="12.75"/>
    <row r="578" s="34" customFormat="1" ht="12.75"/>
    <row r="579" s="34" customFormat="1" ht="12.75"/>
    <row r="580" s="34" customFormat="1" ht="12.75"/>
    <row r="581" s="34" customFormat="1" ht="12.75"/>
    <row r="582" s="34" customFormat="1" ht="12.75"/>
    <row r="583" s="34" customFormat="1" ht="12.75"/>
    <row r="584" s="34" customFormat="1" ht="12.75"/>
    <row r="585" s="34" customFormat="1" ht="12.75"/>
    <row r="586" s="34" customFormat="1" ht="12.75"/>
    <row r="587" s="34" customFormat="1" ht="12.75"/>
    <row r="588" s="34" customFormat="1" ht="12.75"/>
    <row r="589" s="34" customFormat="1" ht="12.75"/>
    <row r="590" s="34" customFormat="1" ht="12.75"/>
    <row r="591" s="34" customFormat="1" ht="12.75"/>
    <row r="592" s="34" customFormat="1" ht="12.75"/>
    <row r="593" s="34" customFormat="1" ht="12.75"/>
    <row r="594" s="34" customFormat="1" ht="12.75"/>
    <row r="595" s="34" customFormat="1" ht="12.75"/>
    <row r="596" s="34" customFormat="1" ht="12.75"/>
    <row r="597" s="34" customFormat="1" ht="12.75"/>
    <row r="598" s="34" customFormat="1" ht="12.75"/>
    <row r="599" s="34" customFormat="1" ht="12.75"/>
    <row r="600" s="34" customFormat="1" ht="12.75"/>
    <row r="601" s="34" customFormat="1" ht="12.75"/>
    <row r="602" s="34" customFormat="1" ht="12.75"/>
    <row r="603" s="34" customFormat="1" ht="12.75"/>
    <row r="604" s="34" customFormat="1" ht="12.75"/>
    <row r="605" s="34" customFormat="1" ht="12.75"/>
    <row r="606" s="34" customFormat="1" ht="12.75"/>
    <row r="607" s="34" customFormat="1" ht="12.75"/>
    <row r="608" s="34" customFormat="1" ht="12.75"/>
    <row r="609" s="34" customFormat="1" ht="12.75"/>
    <row r="610" s="34" customFormat="1" ht="12.75"/>
    <row r="611" s="34" customFormat="1" ht="12.75"/>
    <row r="612" s="34" customFormat="1" ht="12.75"/>
    <row r="613" s="34" customFormat="1" ht="12.75"/>
    <row r="614" s="34" customFormat="1" ht="12.75"/>
    <row r="615" s="34" customFormat="1" ht="12.75"/>
    <row r="616" s="34" customFormat="1" ht="12.75"/>
    <row r="617" s="34" customFormat="1" ht="12.75"/>
    <row r="618" s="34" customFormat="1" ht="12.75"/>
    <row r="619" s="34" customFormat="1" ht="12.75"/>
    <row r="620" s="34" customFormat="1" ht="12.75"/>
    <row r="621" s="34" customFormat="1" ht="12.75"/>
    <row r="622" s="34" customFormat="1" ht="12.75"/>
    <row r="623" s="34" customFormat="1" ht="12.75"/>
    <row r="624" s="34" customFormat="1" ht="12.75"/>
    <row r="625" s="34" customFormat="1" ht="12.75"/>
    <row r="626" s="34" customFormat="1" ht="12.75"/>
    <row r="627" s="34" customFormat="1" ht="12.75"/>
    <row r="628" s="34" customFormat="1" ht="12.75"/>
    <row r="629" s="34" customFormat="1" ht="12.75"/>
    <row r="630" s="34" customFormat="1" ht="12.75"/>
    <row r="631" s="34" customFormat="1" ht="12.75"/>
    <row r="632" s="34" customFormat="1" ht="12.75"/>
    <row r="633" s="34" customFormat="1" ht="12.75"/>
    <row r="634" s="34" customFormat="1" ht="12.75"/>
    <row r="635" s="34" customFormat="1" ht="12.75"/>
    <row r="636" s="34" customFormat="1" ht="12.75"/>
    <row r="637" s="34" customFormat="1" ht="12.75"/>
    <row r="638" s="34" customFormat="1" ht="12.75"/>
    <row r="639" s="34" customFormat="1" ht="12.75"/>
    <row r="640" s="34" customFormat="1" ht="12.75"/>
    <row r="641" s="34" customFormat="1" ht="12.75"/>
    <row r="642" s="34" customFormat="1" ht="12.75"/>
    <row r="643" s="34" customFormat="1" ht="12.75"/>
    <row r="644" s="34" customFormat="1" ht="12.75"/>
    <row r="645" s="34" customFormat="1" ht="12.75"/>
    <row r="646" s="34" customFormat="1" ht="12.75"/>
    <row r="647" s="34" customFormat="1" ht="12.75"/>
    <row r="648" s="34" customFormat="1" ht="12.75"/>
    <row r="649" s="34" customFormat="1" ht="12.75"/>
    <row r="650" s="34" customFormat="1" ht="12.75"/>
    <row r="651" s="34" customFormat="1" ht="12.75"/>
    <row r="652" s="34" customFormat="1" ht="12.75"/>
    <row r="653" s="34" customFormat="1" ht="12.75"/>
    <row r="654" s="34" customFormat="1" ht="12.75"/>
    <row r="655" s="34" customFormat="1" ht="12.75"/>
    <row r="656" s="34" customFormat="1" ht="12.75"/>
    <row r="657" s="34" customFormat="1" ht="12.75"/>
    <row r="658" s="34" customFormat="1" ht="12.75"/>
    <row r="659" s="34" customFormat="1" ht="12.75"/>
    <row r="660" s="34" customFormat="1" ht="12.75"/>
    <row r="661" s="34" customFormat="1" ht="12.75"/>
    <row r="662" s="34" customFormat="1" ht="12.75"/>
    <row r="663" s="34" customFormat="1" ht="12.75"/>
    <row r="664" s="34" customFormat="1" ht="12.75"/>
    <row r="665" s="34" customFormat="1" ht="12.75"/>
    <row r="666" s="34" customFormat="1" ht="12.75"/>
    <row r="667" s="34" customFormat="1" ht="12.75"/>
    <row r="668" s="34" customFormat="1" ht="12.75"/>
    <row r="669" s="34" customFormat="1" ht="12.75"/>
    <row r="670" s="34" customFormat="1" ht="12.75"/>
    <row r="671" s="34" customFormat="1" ht="12.75"/>
    <row r="672" s="34" customFormat="1" ht="12.75"/>
    <row r="673" s="34" customFormat="1" ht="12.75"/>
    <row r="674" s="34" customFormat="1" ht="12.75"/>
    <row r="675" s="34" customFormat="1" ht="12.75"/>
    <row r="676" s="34" customFormat="1" ht="12.75"/>
    <row r="677" s="34" customFormat="1" ht="12.75"/>
    <row r="678" s="34" customFormat="1" ht="12.75"/>
    <row r="679" s="34" customFormat="1" ht="12.75"/>
    <row r="680" s="34" customFormat="1" ht="12.75"/>
    <row r="681" s="34" customFormat="1" ht="12.75"/>
    <row r="682" s="34" customFormat="1" ht="12.75"/>
    <row r="683" s="34" customFormat="1" ht="12.75"/>
    <row r="684" s="34" customFormat="1" ht="12.75"/>
    <row r="685" s="34" customFormat="1" ht="12.75"/>
    <row r="686" s="34" customFormat="1" ht="12.75"/>
    <row r="687" s="34" customFormat="1" ht="12.75"/>
    <row r="688" s="34" customFormat="1" ht="12.75"/>
    <row r="689" s="34" customFormat="1" ht="12.75"/>
    <row r="690" s="34" customFormat="1" ht="12.75"/>
    <row r="691" s="34" customFormat="1" ht="12.75"/>
    <row r="692" s="34" customFormat="1" ht="12.75"/>
    <row r="693" s="34" customFormat="1" ht="12.75"/>
    <row r="694" s="34" customFormat="1" ht="12.75"/>
    <row r="695" s="34" customFormat="1" ht="12.75"/>
    <row r="696" s="34" customFormat="1" ht="12.75"/>
    <row r="697" s="34" customFormat="1" ht="12.75"/>
    <row r="698" s="34" customFormat="1" ht="12.75"/>
    <row r="699" s="34" customFormat="1" ht="12.75"/>
    <row r="700" s="34" customFormat="1" ht="12.75"/>
    <row r="701" s="34" customFormat="1" ht="12.75"/>
    <row r="702" s="34" customFormat="1" ht="12.75"/>
    <row r="703" s="34" customFormat="1" ht="12.75"/>
    <row r="704" s="34" customFormat="1" ht="12.75"/>
    <row r="705" s="34" customFormat="1" ht="12.75"/>
    <row r="706" s="34" customFormat="1" ht="12.75"/>
    <row r="707" s="34" customFormat="1" ht="12.75"/>
    <row r="708" s="34" customFormat="1" ht="12.75"/>
    <row r="709" s="34" customFormat="1" ht="12.75"/>
    <row r="710" s="34" customFormat="1" ht="12.75"/>
    <row r="711" s="34" customFormat="1" ht="12.75"/>
    <row r="712" s="34" customFormat="1" ht="12.75"/>
    <row r="713" s="34" customFormat="1" ht="12.75"/>
    <row r="714" s="34" customFormat="1" ht="12.75"/>
    <row r="715" s="34" customFormat="1" ht="12.75"/>
    <row r="716" s="34" customFormat="1" ht="12.75"/>
    <row r="717" s="34" customFormat="1" ht="12.75"/>
    <row r="718" s="34" customFormat="1" ht="12.75"/>
    <row r="719" s="34" customFormat="1" ht="12.75"/>
    <row r="720" s="34" customFormat="1" ht="12.75"/>
    <row r="721" s="34" customFormat="1" ht="12.75"/>
    <row r="722" s="34" customFormat="1" ht="12.75"/>
    <row r="723" s="34" customFormat="1" ht="12.75"/>
    <row r="724" s="34" customFormat="1" ht="12.75"/>
    <row r="725" s="34" customFormat="1" ht="12.75"/>
    <row r="726" s="34" customFormat="1" ht="12.75"/>
    <row r="727" s="34" customFormat="1" ht="12.75"/>
    <row r="728" s="34" customFormat="1" ht="12.75"/>
    <row r="729" s="34" customFormat="1" ht="12.75"/>
    <row r="730" s="34" customFormat="1" ht="12.75"/>
    <row r="731" s="34" customFormat="1" ht="12.75"/>
    <row r="732" s="34" customFormat="1" ht="12.75"/>
    <row r="733" s="34" customFormat="1" ht="12.75"/>
    <row r="734" s="34" customFormat="1" ht="12.75"/>
    <row r="735" s="34" customFormat="1" ht="12.75"/>
    <row r="736" s="34" customFormat="1" ht="12.75"/>
    <row r="737" s="34" customFormat="1" ht="12.75"/>
    <row r="738" s="34" customFormat="1" ht="12.75"/>
    <row r="739" s="34" customFormat="1" ht="12.75"/>
    <row r="740" s="34" customFormat="1" ht="12.75"/>
    <row r="741" s="34" customFormat="1" ht="12.75"/>
    <row r="742" s="34" customFormat="1" ht="12.75"/>
    <row r="743" s="34" customFormat="1" ht="12.75"/>
    <row r="744" s="34" customFormat="1" ht="12.75"/>
    <row r="745" s="34" customFormat="1" ht="12.75"/>
    <row r="746" s="34" customFormat="1" ht="12.75"/>
    <row r="747" s="34" customFormat="1" ht="12.75"/>
    <row r="748" s="34" customFormat="1" ht="12.75"/>
    <row r="749" s="34" customFormat="1" ht="12.75"/>
    <row r="750" s="34" customFormat="1" ht="12.75"/>
    <row r="751" s="34" customFormat="1" ht="12.75"/>
    <row r="752" s="34" customFormat="1" ht="12.75"/>
    <row r="753" s="34" customFormat="1" ht="12.75"/>
    <row r="754" s="34" customFormat="1" ht="12.75"/>
    <row r="755" s="34" customFormat="1" ht="12.75"/>
    <row r="756" s="34" customFormat="1" ht="12.75"/>
    <row r="757" s="34" customFormat="1" ht="12.75"/>
    <row r="758" s="34" customFormat="1" ht="12.75"/>
    <row r="759" s="34" customFormat="1" ht="12.75"/>
    <row r="760" s="34" customFormat="1" ht="12.75"/>
    <row r="761" s="34" customFormat="1" ht="12.75"/>
    <row r="762" s="34" customFormat="1" ht="12.75"/>
    <row r="763" s="34" customFormat="1" ht="12.75"/>
    <row r="764" s="34" customFormat="1" ht="12.75"/>
    <row r="765" s="34" customFormat="1" ht="12.75"/>
    <row r="766" s="34" customFormat="1" ht="12.75"/>
    <row r="767" s="34" customFormat="1" ht="12.75"/>
    <row r="768" s="34" customFormat="1" ht="12.75"/>
    <row r="769" s="34" customFormat="1" ht="12.75"/>
    <row r="770" s="34" customFormat="1" ht="12.75"/>
    <row r="771" s="34" customFormat="1" ht="12.75"/>
    <row r="772" s="34" customFormat="1" ht="12.75"/>
    <row r="773" s="34" customFormat="1" ht="12.75"/>
    <row r="774" s="34" customFormat="1" ht="12.75"/>
    <row r="775" s="34" customFormat="1" ht="12.75"/>
    <row r="776" s="34" customFormat="1" ht="12.75"/>
    <row r="777" s="34" customFormat="1" ht="12.75"/>
    <row r="778" s="34" customFormat="1" ht="12.75"/>
    <row r="779" s="34" customFormat="1" ht="12.75"/>
    <row r="780" s="34" customFormat="1" ht="12.75"/>
    <row r="781" s="34" customFormat="1" ht="12.75"/>
    <row r="782" s="34" customFormat="1" ht="12.75"/>
    <row r="783" s="34" customFormat="1" ht="12.75"/>
    <row r="784" s="34" customFormat="1" ht="12.75"/>
    <row r="785" s="34" customFormat="1" ht="12.75"/>
    <row r="786" s="34" customFormat="1" ht="12.75"/>
    <row r="787" s="34" customFormat="1" ht="12.75"/>
    <row r="788" s="34" customFormat="1" ht="12.75"/>
    <row r="789" s="34" customFormat="1" ht="12.75"/>
    <row r="790" s="34" customFormat="1" ht="12.75"/>
    <row r="791" s="34" customFormat="1" ht="12.75"/>
    <row r="792" s="34" customFormat="1" ht="12.75"/>
    <row r="793" s="34" customFormat="1" ht="12.75"/>
    <row r="794" s="34" customFormat="1" ht="12.75"/>
    <row r="795" s="34" customFormat="1" ht="12.75"/>
    <row r="796" s="34" customFormat="1" ht="12.75"/>
    <row r="797" s="34" customFormat="1" ht="12.75"/>
    <row r="798" s="34" customFormat="1" ht="12.75"/>
    <row r="799" s="34" customFormat="1" ht="12.75"/>
    <row r="800" s="34" customFormat="1" ht="12.75"/>
    <row r="801" s="34" customFormat="1" ht="12.75"/>
    <row r="802" s="34" customFormat="1" ht="12.75"/>
    <row r="803" s="34" customFormat="1" ht="12.75"/>
    <row r="804" s="34" customFormat="1" ht="12.75"/>
    <row r="805" s="34" customFormat="1" ht="12.75"/>
    <row r="806" s="34" customFormat="1" ht="12.75"/>
    <row r="807" s="34" customFormat="1" ht="12.75"/>
    <row r="808" s="34" customFormat="1" ht="12.75"/>
    <row r="809" s="34" customFormat="1" ht="12.75"/>
    <row r="810" s="34" customFormat="1" ht="12.75"/>
    <row r="811" s="34" customFormat="1" ht="12.75"/>
    <row r="812" s="34" customFormat="1" ht="12.75"/>
    <row r="813" s="34" customFormat="1" ht="12.75"/>
    <row r="814" s="34" customFormat="1" ht="12.75"/>
    <row r="815" s="34" customFormat="1" ht="12.75"/>
    <row r="816" s="34" customFormat="1" ht="12.75"/>
    <row r="817" s="34" customFormat="1" ht="12.75"/>
    <row r="818" s="34" customFormat="1" ht="12.75"/>
    <row r="819" s="34" customFormat="1" ht="12.75"/>
    <row r="820" s="34" customFormat="1" ht="12.75"/>
    <row r="821" s="34" customFormat="1" ht="12.75"/>
    <row r="822" s="34" customFormat="1" ht="12.75"/>
    <row r="823" s="34" customFormat="1" ht="12.75"/>
    <row r="824" s="34" customFormat="1" ht="12.75"/>
    <row r="825" s="34" customFormat="1" ht="12.75"/>
    <row r="826" s="34" customFormat="1" ht="12.75"/>
    <row r="827" s="34" customFormat="1" ht="12.75"/>
    <row r="828" s="34" customFormat="1" ht="12.75"/>
    <row r="829" s="34" customFormat="1" ht="12.75"/>
    <row r="830" s="34" customFormat="1" ht="12.75"/>
    <row r="831" s="34" customFormat="1" ht="12.75"/>
    <row r="832" s="34" customFormat="1" ht="12.75"/>
    <row r="833" s="34" customFormat="1" ht="12.75"/>
    <row r="834" s="34" customFormat="1" ht="12.75"/>
    <row r="835" s="34" customFormat="1" ht="12.75"/>
    <row r="836" s="34" customFormat="1" ht="12.75"/>
    <row r="837" s="34" customFormat="1" ht="12.75"/>
    <row r="838" s="34" customFormat="1" ht="12.75"/>
    <row r="839" s="34" customFormat="1" ht="12.75"/>
    <row r="840" s="34" customFormat="1" ht="12.75"/>
    <row r="841" s="34" customFormat="1" ht="12.75"/>
    <row r="842" s="34" customFormat="1" ht="12.75"/>
    <row r="843" s="34" customFormat="1" ht="12.75"/>
    <row r="844" s="34" customFormat="1" ht="12.75"/>
    <row r="845" s="34" customFormat="1" ht="12.75"/>
    <row r="846" s="34" customFormat="1" ht="12.75"/>
    <row r="847" s="34" customFormat="1" ht="12.75"/>
    <row r="848" s="34" customFormat="1" ht="12.75"/>
    <row r="849" s="34" customFormat="1" ht="12.75"/>
    <row r="850" s="34" customFormat="1" ht="12.75"/>
    <row r="851" s="34" customFormat="1" ht="12.75"/>
    <row r="852" s="34" customFormat="1" ht="12.75"/>
    <row r="853" s="34" customFormat="1" ht="12.75"/>
    <row r="854" s="34" customFormat="1" ht="12.75"/>
    <row r="855" s="34" customFormat="1" ht="12.75"/>
    <row r="856" s="34" customFormat="1" ht="12.75"/>
    <row r="857" s="34" customFormat="1" ht="12.75"/>
    <row r="858" s="34" customFormat="1" ht="12.75"/>
    <row r="859" s="34" customFormat="1" ht="12.75"/>
    <row r="860" s="34" customFormat="1" ht="12.75"/>
    <row r="861" s="34" customFormat="1" ht="12.75"/>
    <row r="862" s="34" customFormat="1" ht="12.75"/>
    <row r="863" s="34" customFormat="1" ht="12.75"/>
    <row r="864" s="34" customFormat="1" ht="12.75"/>
    <row r="865" s="34" customFormat="1" ht="12.75"/>
    <row r="866" s="34" customFormat="1" ht="12.75"/>
    <row r="867" s="34" customFormat="1" ht="12.75"/>
    <row r="868" s="34" customFormat="1" ht="12.75"/>
    <row r="869" s="34" customFormat="1" ht="12.75"/>
    <row r="870" s="34" customFormat="1" ht="12.75"/>
    <row r="871" s="34" customFormat="1" ht="12.75"/>
    <row r="872" s="34" customFormat="1" ht="12.75"/>
    <row r="873" s="34" customFormat="1" ht="12.75"/>
    <row r="874" s="34" customFormat="1" ht="12.75"/>
    <row r="875" s="34" customFormat="1" ht="12.75"/>
    <row r="876" s="34" customFormat="1" ht="12.75"/>
    <row r="877" s="34" customFormat="1" ht="12.75"/>
    <row r="878" s="34" customFormat="1" ht="12.75"/>
    <row r="879" s="34" customFormat="1" ht="12.75"/>
    <row r="880" s="34" customFormat="1" ht="12.75"/>
    <row r="881" s="34" customFormat="1" ht="12.75"/>
    <row r="882" s="34" customFormat="1" ht="12.75"/>
    <row r="883" s="34" customFormat="1" ht="12.75"/>
    <row r="884" s="34" customFormat="1" ht="12.75"/>
    <row r="885" s="34" customFormat="1" ht="12.75"/>
    <row r="886" s="34" customFormat="1" ht="12.75"/>
    <row r="887" s="34" customFormat="1" ht="12.75"/>
    <row r="888" s="34" customFormat="1" ht="12.75"/>
    <row r="889" s="34" customFormat="1" ht="12.75"/>
    <row r="890" s="34" customFormat="1" ht="12.75"/>
    <row r="891" s="34" customFormat="1" ht="12.75"/>
    <row r="892" s="34" customFormat="1" ht="12.75"/>
    <row r="893" s="34" customFormat="1" ht="12.75"/>
    <row r="894" s="34" customFormat="1" ht="12.75"/>
    <row r="895" s="34" customFormat="1" ht="12.75"/>
    <row r="896" s="34" customFormat="1" ht="12.75"/>
    <row r="897" s="34" customFormat="1" ht="12.75"/>
    <row r="898" s="34" customFormat="1" ht="12.75"/>
    <row r="899" s="34" customFormat="1" ht="12.75"/>
    <row r="900" s="34" customFormat="1" ht="12.75"/>
    <row r="901" s="34" customFormat="1" ht="12.75"/>
    <row r="902" s="34" customFormat="1" ht="12.75"/>
  </sheetData>
  <sheetProtection/>
  <mergeCells count="3">
    <mergeCell ref="A10:D10"/>
    <mergeCell ref="A13:D13"/>
    <mergeCell ref="A1:E1"/>
  </mergeCells>
  <conditionalFormatting sqref="C19:C31">
    <cfRule type="expression" priority="2" dxfId="0" stopIfTrue="1">
      <formula>$E$6="ex-ante"</formula>
    </cfRule>
  </conditionalFormatting>
  <conditionalFormatting sqref="E19:E31">
    <cfRule type="expression" priority="1" dxfId="0" stopIfTrue="1">
      <formula>$E$7="ex-ante"</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S173"/>
  <sheetViews>
    <sheetView zoomScale="85" zoomScaleNormal="85" zoomScalePageLayoutView="0" workbookViewId="0" topLeftCell="A76">
      <selection activeCell="B82" sqref="B82"/>
    </sheetView>
  </sheetViews>
  <sheetFormatPr defaultColWidth="8.8515625" defaultRowHeight="12.75"/>
  <cols>
    <col min="1" max="1" width="3.421875" style="67" customWidth="1"/>
    <col min="2" max="2" width="60.421875" style="144" customWidth="1"/>
    <col min="3" max="3" width="16.421875" style="69" customWidth="1"/>
    <col min="4" max="5" width="24.00390625" style="67" bestFit="1" customWidth="1"/>
    <col min="6" max="6" width="8.8515625" style="69" customWidth="1"/>
    <col min="7" max="7" width="2.7109375" style="67" customWidth="1"/>
    <col min="8" max="8" width="8.8515625" style="69" customWidth="1"/>
    <col min="9" max="16384" width="8.8515625" style="67" customWidth="1"/>
  </cols>
  <sheetData>
    <row r="1" spans="1:19" ht="16.5" thickBot="1">
      <c r="A1" s="917" t="s">
        <v>170</v>
      </c>
      <c r="B1" s="918"/>
      <c r="C1" s="918"/>
      <c r="D1" s="918"/>
      <c r="E1" s="918"/>
      <c r="F1" s="918"/>
      <c r="G1" s="918"/>
      <c r="H1" s="919"/>
      <c r="O1" s="619" t="str">
        <f>+TITELBLAD!B18</f>
        <v>Rapportering over boekjaren:</v>
      </c>
      <c r="P1" s="619"/>
      <c r="Q1" s="619"/>
      <c r="R1" s="619">
        <f>+TITELBLAD!E18</f>
        <v>2015</v>
      </c>
      <c r="S1" s="619" t="str">
        <f>+TITELBLAD!F18</f>
        <v>ex-ante</v>
      </c>
    </row>
    <row r="2" spans="15:19" ht="12.75">
      <c r="O2" s="619"/>
      <c r="P2" s="619"/>
      <c r="Q2" s="619"/>
      <c r="R2" s="619">
        <f>+TITELBLAD!E19</f>
        <v>2016</v>
      </c>
      <c r="S2" s="619" t="str">
        <f>+TITELBLAD!F19</f>
        <v>ex-ante</v>
      </c>
    </row>
    <row r="3" spans="2:19" ht="12.75">
      <c r="B3" s="68" t="s">
        <v>90</v>
      </c>
      <c r="F3" s="67"/>
      <c r="H3" s="67"/>
      <c r="I3" s="69"/>
      <c r="O3" s="619"/>
      <c r="P3" s="619"/>
      <c r="Q3" s="619"/>
      <c r="R3" s="619"/>
      <c r="S3" s="619"/>
    </row>
    <row r="4" spans="2:9" ht="12.75">
      <c r="B4" s="70" t="s">
        <v>392</v>
      </c>
      <c r="F4" s="67"/>
      <c r="H4" s="67"/>
      <c r="I4" s="69"/>
    </row>
    <row r="5" spans="2:9" ht="12.75">
      <c r="B5" s="142"/>
      <c r="F5" s="67"/>
      <c r="H5" s="67"/>
      <c r="I5" s="69"/>
    </row>
    <row r="6" spans="2:9" ht="12.75">
      <c r="B6" s="143" t="s">
        <v>185</v>
      </c>
      <c r="F6" s="67"/>
      <c r="H6" s="67"/>
      <c r="I6" s="69"/>
    </row>
    <row r="7" spans="2:9" ht="12.75">
      <c r="B7" s="70" t="s">
        <v>113</v>
      </c>
      <c r="F7" s="67"/>
      <c r="H7" s="67"/>
      <c r="I7" s="69"/>
    </row>
    <row r="8" spans="2:9" ht="12.75">
      <c r="B8" s="142"/>
      <c r="F8" s="67"/>
      <c r="H8" s="67"/>
      <c r="I8" s="69"/>
    </row>
    <row r="9" spans="6:9" ht="12.75">
      <c r="F9" s="67"/>
      <c r="H9" s="67"/>
      <c r="I9" s="69"/>
    </row>
    <row r="10" spans="4:5" ht="12.75">
      <c r="D10" s="145" t="s">
        <v>0</v>
      </c>
      <c r="E10" s="146" t="s">
        <v>0</v>
      </c>
    </row>
    <row r="11" spans="4:5" ht="12.75">
      <c r="D11" s="147" t="s">
        <v>2</v>
      </c>
      <c r="E11" s="147" t="s">
        <v>2</v>
      </c>
    </row>
    <row r="12" spans="4:5" ht="12.75">
      <c r="D12" s="148">
        <f>'TABEL 2'!D6</f>
        <v>2015</v>
      </c>
      <c r="E12" s="148">
        <f>'TABEL 2'!D7</f>
        <v>2016</v>
      </c>
    </row>
    <row r="13" spans="4:5" ht="12.75">
      <c r="D13" s="147">
        <f>+TITELBLAD!$C$7</f>
        <v>0</v>
      </c>
      <c r="E13" s="147">
        <f>+TITELBLAD!$C$7</f>
        <v>0</v>
      </c>
    </row>
    <row r="14" spans="4:5" ht="12.75">
      <c r="D14" s="148" t="str">
        <f>TITELBLAD!$C$12</f>
        <v>elektriciteit</v>
      </c>
      <c r="E14" s="148" t="str">
        <f>TITELBLAD!$C$12</f>
        <v>elektriciteit</v>
      </c>
    </row>
    <row r="15" spans="4:5" ht="12.75">
      <c r="D15" s="149"/>
      <c r="E15" s="149"/>
    </row>
    <row r="16" spans="2:8" ht="12.75">
      <c r="B16" s="920" t="s">
        <v>115</v>
      </c>
      <c r="C16" s="921" t="s">
        <v>3</v>
      </c>
      <c r="D16" s="922"/>
      <c r="E16" s="923"/>
      <c r="F16" s="924" t="s">
        <v>4</v>
      </c>
      <c r="H16" s="925" t="s">
        <v>84</v>
      </c>
    </row>
    <row r="17" spans="2:8" ht="12.75">
      <c r="B17" s="920"/>
      <c r="C17" s="921"/>
      <c r="D17" s="922"/>
      <c r="E17" s="923"/>
      <c r="F17" s="924"/>
      <c r="H17" s="925"/>
    </row>
    <row r="18" spans="2:8" ht="12.75">
      <c r="B18" s="920"/>
      <c r="C18" s="921"/>
      <c r="D18" s="922"/>
      <c r="E18" s="923"/>
      <c r="F18" s="924"/>
      <c r="H18" s="925"/>
    </row>
    <row r="20" spans="1:8" ht="45" customHeight="1">
      <c r="A20" s="67">
        <v>1</v>
      </c>
      <c r="B20" s="150" t="s">
        <v>447</v>
      </c>
      <c r="C20" s="778" t="s">
        <v>433</v>
      </c>
      <c r="D20" s="151"/>
      <c r="E20" s="151"/>
      <c r="F20" s="152" t="s">
        <v>5</v>
      </c>
      <c r="H20" s="153"/>
    </row>
    <row r="21" spans="2:8" ht="45" customHeight="1">
      <c r="B21" s="779" t="s">
        <v>435</v>
      </c>
      <c r="C21" s="778" t="s">
        <v>434</v>
      </c>
      <c r="D21" s="780"/>
      <c r="E21" s="780"/>
      <c r="F21" s="781" t="s">
        <v>5</v>
      </c>
      <c r="H21" s="153"/>
    </row>
    <row r="22" spans="2:8" s="154" customFormat="1" ht="12.75">
      <c r="B22" s="155"/>
      <c r="C22" s="156"/>
      <c r="D22" s="157"/>
      <c r="E22" s="157"/>
      <c r="F22" s="158"/>
      <c r="H22" s="153"/>
    </row>
    <row r="23" spans="1:8" ht="58.5" customHeight="1">
      <c r="A23" s="67">
        <f>A20+1</f>
        <v>2</v>
      </c>
      <c r="B23" s="159" t="s">
        <v>245</v>
      </c>
      <c r="C23" s="20" t="s">
        <v>363</v>
      </c>
      <c r="D23" s="151"/>
      <c r="E23" s="151"/>
      <c r="F23" s="152" t="s">
        <v>5</v>
      </c>
      <c r="H23" s="153"/>
    </row>
    <row r="24" spans="2:8" s="154" customFormat="1" ht="12.75">
      <c r="B24" s="155"/>
      <c r="C24" s="157"/>
      <c r="D24" s="157"/>
      <c r="E24" s="157"/>
      <c r="F24" s="158"/>
      <c r="H24" s="153"/>
    </row>
    <row r="25" spans="1:8" ht="59.25" customHeight="1">
      <c r="A25" s="67">
        <f>A23+1</f>
        <v>3</v>
      </c>
      <c r="B25" s="150" t="s">
        <v>370</v>
      </c>
      <c r="C25" s="160"/>
      <c r="D25" s="161"/>
      <c r="E25" s="161"/>
      <c r="F25" s="152"/>
      <c r="H25" s="153"/>
    </row>
    <row r="26" spans="1:8" s="34" customFormat="1" ht="32.25" customHeight="1">
      <c r="A26" s="67"/>
      <c r="B26" s="547" t="s">
        <v>205</v>
      </c>
      <c r="C26" s="162" t="s">
        <v>216</v>
      </c>
      <c r="D26" s="163">
        <f>-'TABEL 6'!G159</f>
        <v>0</v>
      </c>
      <c r="E26" s="163">
        <f>-'TABEL 6'!G159</f>
        <v>0</v>
      </c>
      <c r="F26" s="152" t="s">
        <v>5</v>
      </c>
      <c r="G26" s="67"/>
      <c r="H26" s="153"/>
    </row>
    <row r="27" spans="1:8" s="34" customFormat="1" ht="18.75" customHeight="1">
      <c r="A27" s="67"/>
      <c r="B27" s="547" t="s">
        <v>198</v>
      </c>
      <c r="C27" s="162" t="s">
        <v>216</v>
      </c>
      <c r="D27" s="163">
        <f>-'TABEL 6'!G160</f>
        <v>0</v>
      </c>
      <c r="E27" s="163">
        <f>-'TABEL 6'!G160</f>
        <v>0</v>
      </c>
      <c r="F27" s="152" t="s">
        <v>5</v>
      </c>
      <c r="G27" s="67"/>
      <c r="H27" s="153"/>
    </row>
    <row r="28" spans="1:8" s="34" customFormat="1" ht="16.5" customHeight="1">
      <c r="A28" s="67"/>
      <c r="B28" s="547" t="s">
        <v>220</v>
      </c>
      <c r="C28" s="162" t="s">
        <v>216</v>
      </c>
      <c r="D28" s="163">
        <f>-'TABEL 6'!G161</f>
        <v>0</v>
      </c>
      <c r="E28" s="163">
        <f>-'TABEL 6'!G161</f>
        <v>0</v>
      </c>
      <c r="F28" s="152" t="s">
        <v>5</v>
      </c>
      <c r="G28" s="67"/>
      <c r="H28" s="153"/>
    </row>
    <row r="29" spans="1:8" s="34" customFormat="1" ht="15.75" customHeight="1">
      <c r="A29" s="67"/>
      <c r="B29" s="547" t="s">
        <v>199</v>
      </c>
      <c r="C29" s="162" t="s">
        <v>216</v>
      </c>
      <c r="D29" s="163">
        <f>-'TABEL 6'!G162</f>
        <v>0</v>
      </c>
      <c r="E29" s="163">
        <f>-'TABEL 6'!G162</f>
        <v>0</v>
      </c>
      <c r="F29" s="152" t="s">
        <v>5</v>
      </c>
      <c r="G29" s="67"/>
      <c r="H29" s="153"/>
    </row>
    <row r="30" spans="1:8" s="34" customFormat="1" ht="17.25" customHeight="1">
      <c r="A30" s="67"/>
      <c r="B30" s="547" t="s">
        <v>200</v>
      </c>
      <c r="C30" s="162" t="s">
        <v>216</v>
      </c>
      <c r="D30" s="163">
        <f>-'TABEL 6'!G163</f>
        <v>0</v>
      </c>
      <c r="E30" s="163">
        <f>-'TABEL 6'!G163</f>
        <v>0</v>
      </c>
      <c r="F30" s="152" t="s">
        <v>5</v>
      </c>
      <c r="G30" s="67"/>
      <c r="H30" s="153"/>
    </row>
    <row r="31" spans="1:8" s="34" customFormat="1" ht="16.5" customHeight="1">
      <c r="A31" s="67"/>
      <c r="B31" s="547" t="s">
        <v>201</v>
      </c>
      <c r="C31" s="162" t="s">
        <v>216</v>
      </c>
      <c r="D31" s="163">
        <f>-'TABEL 6'!G164</f>
        <v>0</v>
      </c>
      <c r="E31" s="163">
        <f>-'TABEL 6'!G164</f>
        <v>0</v>
      </c>
      <c r="F31" s="152" t="s">
        <v>5</v>
      </c>
      <c r="G31" s="67"/>
      <c r="H31" s="153"/>
    </row>
    <row r="32" spans="1:8" s="34" customFormat="1" ht="16.5" customHeight="1">
      <c r="A32" s="67"/>
      <c r="B32" s="547" t="s">
        <v>202</v>
      </c>
      <c r="C32" s="162" t="s">
        <v>216</v>
      </c>
      <c r="D32" s="163">
        <f>-'TABEL 6'!G165</f>
        <v>0</v>
      </c>
      <c r="E32" s="163">
        <f>-'TABEL 6'!G165</f>
        <v>0</v>
      </c>
      <c r="F32" s="152" t="s">
        <v>5</v>
      </c>
      <c r="G32" s="67"/>
      <c r="H32" s="153"/>
    </row>
    <row r="33" spans="1:8" s="34" customFormat="1" ht="16.5" customHeight="1">
      <c r="A33" s="67"/>
      <c r="B33" s="547" t="s">
        <v>207</v>
      </c>
      <c r="C33" s="162" t="s">
        <v>216</v>
      </c>
      <c r="D33" s="163">
        <f>-'TABEL 6'!G166</f>
        <v>0</v>
      </c>
      <c r="E33" s="163">
        <f>-'TABEL 6'!G166</f>
        <v>0</v>
      </c>
      <c r="F33" s="152" t="s">
        <v>5</v>
      </c>
      <c r="G33" s="67"/>
      <c r="H33" s="153"/>
    </row>
    <row r="34" spans="1:8" s="34" customFormat="1" ht="29.25" customHeight="1">
      <c r="A34" s="67"/>
      <c r="B34" s="547" t="s">
        <v>203</v>
      </c>
      <c r="C34" s="162" t="s">
        <v>216</v>
      </c>
      <c r="D34" s="163">
        <f>-'TABEL 6'!G167</f>
        <v>0</v>
      </c>
      <c r="E34" s="163">
        <f>-'TABEL 6'!G167</f>
        <v>0</v>
      </c>
      <c r="F34" s="152" t="s">
        <v>5</v>
      </c>
      <c r="G34" s="67"/>
      <c r="H34" s="153"/>
    </row>
    <row r="35" spans="1:8" s="34" customFormat="1" ht="16.5" customHeight="1">
      <c r="A35" s="67"/>
      <c r="B35" s="547" t="s">
        <v>204</v>
      </c>
      <c r="C35" s="162" t="s">
        <v>216</v>
      </c>
      <c r="D35" s="163">
        <f>-'TABEL 6'!G168</f>
        <v>0</v>
      </c>
      <c r="E35" s="163">
        <f>-'TABEL 6'!G168</f>
        <v>0</v>
      </c>
      <c r="F35" s="152" t="s">
        <v>5</v>
      </c>
      <c r="G35" s="67"/>
      <c r="H35" s="153"/>
    </row>
    <row r="36" spans="2:8" ht="12.75">
      <c r="B36" s="164"/>
      <c r="C36" s="165"/>
      <c r="D36" s="166"/>
      <c r="E36" s="166"/>
      <c r="F36" s="153"/>
      <c r="H36" s="153"/>
    </row>
    <row r="37" spans="1:8" ht="29.25" customHeight="1">
      <c r="A37" s="67">
        <f>A25+1</f>
        <v>4</v>
      </c>
      <c r="B37" s="159" t="s">
        <v>93</v>
      </c>
      <c r="C37" s="167">
        <v>61</v>
      </c>
      <c r="D37" s="1">
        <v>0</v>
      </c>
      <c r="E37" s="1">
        <v>0</v>
      </c>
      <c r="F37" s="152" t="s">
        <v>5</v>
      </c>
      <c r="H37" s="152" t="s">
        <v>83</v>
      </c>
    </row>
    <row r="38" spans="2:8" ht="44.25" customHeight="1">
      <c r="B38" s="159" t="s">
        <v>92</v>
      </c>
      <c r="C38" s="12"/>
      <c r="D38" s="1">
        <v>0</v>
      </c>
      <c r="E38" s="1">
        <v>0</v>
      </c>
      <c r="F38" s="152" t="s">
        <v>9</v>
      </c>
      <c r="H38" s="152" t="s">
        <v>83</v>
      </c>
    </row>
    <row r="39" spans="2:8" s="154" customFormat="1" ht="12.75">
      <c r="B39" s="168"/>
      <c r="C39" s="169"/>
      <c r="D39" s="170"/>
      <c r="E39" s="170"/>
      <c r="F39" s="153"/>
      <c r="H39" s="153"/>
    </row>
    <row r="40" spans="1:8" ht="33.75" customHeight="1">
      <c r="A40" s="67">
        <f>A37+1</f>
        <v>5</v>
      </c>
      <c r="B40" s="159" t="s">
        <v>95</v>
      </c>
      <c r="C40" s="167"/>
      <c r="D40" s="171"/>
      <c r="E40" s="171"/>
      <c r="F40" s="172"/>
      <c r="H40" s="153"/>
    </row>
    <row r="41" spans="2:8" ht="12.75">
      <c r="B41" s="547" t="s">
        <v>6</v>
      </c>
      <c r="C41" s="167">
        <v>60</v>
      </c>
      <c r="D41" s="1">
        <v>0</v>
      </c>
      <c r="E41" s="1">
        <v>0</v>
      </c>
      <c r="F41" s="152" t="s">
        <v>5</v>
      </c>
      <c r="H41" s="152" t="s">
        <v>83</v>
      </c>
    </row>
    <row r="42" spans="2:8" ht="12.75">
      <c r="B42" s="547" t="s">
        <v>7</v>
      </c>
      <c r="C42" s="167">
        <v>60</v>
      </c>
      <c r="D42" s="1">
        <v>0</v>
      </c>
      <c r="E42" s="1">
        <v>0</v>
      </c>
      <c r="F42" s="152" t="s">
        <v>5</v>
      </c>
      <c r="H42" s="152" t="s">
        <v>83</v>
      </c>
    </row>
    <row r="43" spans="2:8" ht="12.75">
      <c r="B43" s="173"/>
      <c r="C43" s="174"/>
      <c r="D43" s="175"/>
      <c r="E43" s="175"/>
      <c r="F43" s="176"/>
      <c r="H43" s="153"/>
    </row>
    <row r="44" spans="1:8" s="34" customFormat="1" ht="16.5" customHeight="1">
      <c r="A44" s="67">
        <f>A40+1</f>
        <v>6</v>
      </c>
      <c r="B44" s="159" t="s">
        <v>89</v>
      </c>
      <c r="C44" s="167"/>
      <c r="D44" s="171"/>
      <c r="E44" s="171"/>
      <c r="F44" s="172"/>
      <c r="G44" s="67"/>
      <c r="H44" s="153"/>
    </row>
    <row r="45" spans="1:8" s="34" customFormat="1" ht="12.75">
      <c r="A45" s="67"/>
      <c r="B45" s="547" t="s">
        <v>8</v>
      </c>
      <c r="C45" s="167">
        <v>70</v>
      </c>
      <c r="D45" s="1">
        <v>0</v>
      </c>
      <c r="E45" s="1">
        <v>0</v>
      </c>
      <c r="F45" s="152" t="s">
        <v>9</v>
      </c>
      <c r="G45" s="67"/>
      <c r="H45" s="152" t="s">
        <v>83</v>
      </c>
    </row>
    <row r="46" spans="1:8" s="34" customFormat="1" ht="12.75">
      <c r="A46" s="67"/>
      <c r="B46" s="547" t="s">
        <v>10</v>
      </c>
      <c r="C46" s="167">
        <v>70</v>
      </c>
      <c r="D46" s="1">
        <v>0</v>
      </c>
      <c r="E46" s="1">
        <v>0</v>
      </c>
      <c r="F46" s="152" t="s">
        <v>9</v>
      </c>
      <c r="G46" s="67"/>
      <c r="H46" s="152" t="s">
        <v>83</v>
      </c>
    </row>
    <row r="47" spans="1:8" s="34" customFormat="1" ht="12.75">
      <c r="A47" s="67"/>
      <c r="B47" s="173"/>
      <c r="C47" s="174"/>
      <c r="D47" s="175"/>
      <c r="E47" s="175"/>
      <c r="F47" s="158"/>
      <c r="G47" s="67"/>
      <c r="H47" s="153"/>
    </row>
    <row r="48" spans="1:8" ht="33.75" customHeight="1">
      <c r="A48" s="67">
        <f>A44+1</f>
        <v>7</v>
      </c>
      <c r="B48" s="177" t="s">
        <v>11</v>
      </c>
      <c r="C48" s="12"/>
      <c r="D48" s="1">
        <v>0</v>
      </c>
      <c r="E48" s="1">
        <v>0</v>
      </c>
      <c r="F48" s="152" t="s">
        <v>5</v>
      </c>
      <c r="H48" s="152" t="s">
        <v>83</v>
      </c>
    </row>
    <row r="49" spans="2:8" ht="12.75">
      <c r="B49" s="178"/>
      <c r="C49" s="179"/>
      <c r="D49" s="175"/>
      <c r="E49" s="175"/>
      <c r="F49" s="158"/>
      <c r="H49" s="153"/>
    </row>
    <row r="50" spans="1:9" ht="32.25" customHeight="1">
      <c r="A50" s="67">
        <f>A48+1</f>
        <v>8</v>
      </c>
      <c r="B50" s="177" t="s">
        <v>12</v>
      </c>
      <c r="C50" s="12"/>
      <c r="D50" s="1">
        <v>0</v>
      </c>
      <c r="E50" s="1">
        <v>0</v>
      </c>
      <c r="F50" s="152" t="s">
        <v>5</v>
      </c>
      <c r="H50" s="152" t="s">
        <v>83</v>
      </c>
      <c r="I50" s="129"/>
    </row>
    <row r="51" spans="1:8" ht="12.75">
      <c r="A51" s="154"/>
      <c r="B51" s="180"/>
      <c r="C51" s="181"/>
      <c r="D51" s="166"/>
      <c r="E51" s="166"/>
      <c r="F51" s="153"/>
      <c r="H51" s="153"/>
    </row>
    <row r="52" spans="1:9" ht="58.5" customHeight="1">
      <c r="A52" s="67">
        <f>A50+1</f>
        <v>9</v>
      </c>
      <c r="B52" s="159" t="s">
        <v>96</v>
      </c>
      <c r="C52" s="12"/>
      <c r="D52" s="1">
        <v>0</v>
      </c>
      <c r="E52" s="1">
        <v>0</v>
      </c>
      <c r="F52" s="152" t="s">
        <v>5</v>
      </c>
      <c r="H52" s="152" t="s">
        <v>83</v>
      </c>
      <c r="I52" s="129"/>
    </row>
    <row r="53" spans="2:8" ht="12.75">
      <c r="B53" s="180"/>
      <c r="C53" s="182"/>
      <c r="D53" s="166"/>
      <c r="E53" s="166"/>
      <c r="F53" s="153"/>
      <c r="H53" s="153"/>
    </row>
    <row r="54" spans="1:8" s="34" customFormat="1" ht="59.25" customHeight="1">
      <c r="A54" s="67">
        <f>A52+1</f>
        <v>10</v>
      </c>
      <c r="B54" s="183" t="s">
        <v>94</v>
      </c>
      <c r="C54" s="12"/>
      <c r="D54" s="1">
        <v>0</v>
      </c>
      <c r="E54" s="1">
        <v>0</v>
      </c>
      <c r="F54" s="152" t="s">
        <v>9</v>
      </c>
      <c r="H54" s="152" t="s">
        <v>83</v>
      </c>
    </row>
    <row r="55" spans="1:8" ht="12.75">
      <c r="A55" s="154"/>
      <c r="B55" s="180"/>
      <c r="C55" s="181"/>
      <c r="D55" s="166"/>
      <c r="E55" s="166"/>
      <c r="F55" s="153"/>
      <c r="H55" s="153"/>
    </row>
    <row r="56" spans="1:8" ht="40.5" customHeight="1">
      <c r="A56" s="67">
        <f>A54+1</f>
        <v>11</v>
      </c>
      <c r="B56" s="183" t="s">
        <v>251</v>
      </c>
      <c r="C56" s="12"/>
      <c r="D56" s="1">
        <v>0</v>
      </c>
      <c r="E56" s="1">
        <v>0</v>
      </c>
      <c r="F56" s="152" t="s">
        <v>5</v>
      </c>
      <c r="H56" s="152" t="s">
        <v>83</v>
      </c>
    </row>
    <row r="57" spans="1:8" s="34" customFormat="1" ht="12.75">
      <c r="A57" s="67"/>
      <c r="B57" s="180"/>
      <c r="C57" s="184"/>
      <c r="D57" s="166"/>
      <c r="E57" s="166"/>
      <c r="F57" s="153"/>
      <c r="H57" s="153"/>
    </row>
    <row r="58" spans="1:8" s="34" customFormat="1" ht="44.25" customHeight="1">
      <c r="A58" s="67">
        <f>A56+1</f>
        <v>12</v>
      </c>
      <c r="B58" s="159" t="s">
        <v>449</v>
      </c>
      <c r="C58" s="12"/>
      <c r="D58" s="1">
        <v>0</v>
      </c>
      <c r="E58" s="1">
        <v>0</v>
      </c>
      <c r="F58" s="152" t="s">
        <v>5</v>
      </c>
      <c r="H58" s="152" t="s">
        <v>83</v>
      </c>
    </row>
    <row r="59" spans="1:8" s="34" customFormat="1" ht="48" customHeight="1">
      <c r="A59" s="67">
        <f>+A58+1</f>
        <v>13</v>
      </c>
      <c r="B59" s="159" t="s">
        <v>448</v>
      </c>
      <c r="C59" s="12"/>
      <c r="D59" s="472">
        <v>0</v>
      </c>
      <c r="E59" s="472">
        <v>0</v>
      </c>
      <c r="F59" s="152" t="s">
        <v>5</v>
      </c>
      <c r="H59" s="152" t="s">
        <v>83</v>
      </c>
    </row>
    <row r="60" spans="1:8" s="34" customFormat="1" ht="42" customHeight="1">
      <c r="A60" s="67">
        <f>+A59+1</f>
        <v>14</v>
      </c>
      <c r="B60" s="150" t="s">
        <v>450</v>
      </c>
      <c r="C60" s="12"/>
      <c r="D60" s="472">
        <v>0</v>
      </c>
      <c r="E60" s="472">
        <v>0</v>
      </c>
      <c r="F60" s="152" t="s">
        <v>9</v>
      </c>
      <c r="H60" s="152" t="s">
        <v>83</v>
      </c>
    </row>
    <row r="61" spans="2:8" ht="12.75">
      <c r="B61" s="180"/>
      <c r="C61" s="182"/>
      <c r="D61" s="166"/>
      <c r="E61" s="166"/>
      <c r="F61" s="153"/>
      <c r="H61" s="153"/>
    </row>
    <row r="62" spans="1:8" s="34" customFormat="1" ht="12.75">
      <c r="A62" s="67">
        <f>+A60+1</f>
        <v>15</v>
      </c>
      <c r="B62" s="186" t="s">
        <v>13</v>
      </c>
      <c r="C62" s="187"/>
      <c r="D62" s="161">
        <f>D63*D66</f>
        <v>0</v>
      </c>
      <c r="E62" s="161">
        <f>E63*E66</f>
        <v>0</v>
      </c>
      <c r="F62" s="152" t="s">
        <v>5</v>
      </c>
      <c r="H62" s="153"/>
    </row>
    <row r="63" spans="2:8" s="34" customFormat="1" ht="37.5" customHeight="1">
      <c r="B63" s="548" t="s">
        <v>14</v>
      </c>
      <c r="C63" s="188"/>
      <c r="D63" s="189">
        <f>(D64+D65)/2</f>
        <v>0</v>
      </c>
      <c r="E63" s="189">
        <f>(E64+E65)/2</f>
        <v>0</v>
      </c>
      <c r="H63" s="35"/>
    </row>
    <row r="64" spans="2:8" s="34" customFormat="1" ht="36.75" customHeight="1">
      <c r="B64" s="549" t="s">
        <v>15</v>
      </c>
      <c r="C64" s="12"/>
      <c r="D64" s="2">
        <v>0</v>
      </c>
      <c r="E64" s="2">
        <v>0</v>
      </c>
      <c r="H64" s="190" t="s">
        <v>83</v>
      </c>
    </row>
    <row r="65" spans="2:8" s="34" customFormat="1" ht="33.75" customHeight="1">
      <c r="B65" s="549" t="s">
        <v>16</v>
      </c>
      <c r="C65" s="12"/>
      <c r="D65" s="2">
        <v>0</v>
      </c>
      <c r="E65" s="2">
        <v>0</v>
      </c>
      <c r="H65" s="190" t="s">
        <v>83</v>
      </c>
    </row>
    <row r="66" spans="2:8" s="34" customFormat="1" ht="29.25" customHeight="1">
      <c r="B66" s="549" t="s">
        <v>79</v>
      </c>
      <c r="C66" s="191"/>
      <c r="D66" s="192">
        <v>0</v>
      </c>
      <c r="E66" s="192">
        <v>0</v>
      </c>
      <c r="H66" s="193"/>
    </row>
    <row r="67" spans="2:8" ht="12.75">
      <c r="B67" s="180"/>
      <c r="C67" s="182"/>
      <c r="D67" s="194"/>
      <c r="E67" s="194"/>
      <c r="F67" s="153"/>
      <c r="H67" s="153"/>
    </row>
    <row r="68" spans="1:8" s="34" customFormat="1" ht="49.5" customHeight="1">
      <c r="A68" s="67">
        <f>A62+1</f>
        <v>16</v>
      </c>
      <c r="B68" s="150" t="s">
        <v>98</v>
      </c>
      <c r="C68" s="18" t="s">
        <v>192</v>
      </c>
      <c r="D68" s="151"/>
      <c r="E68" s="151"/>
      <c r="F68" s="152" t="s">
        <v>5</v>
      </c>
      <c r="H68" s="153"/>
    </row>
    <row r="69" spans="2:8" ht="12.75">
      <c r="B69" s="180"/>
      <c r="C69" s="182"/>
      <c r="D69" s="166"/>
      <c r="E69" s="166"/>
      <c r="F69" s="153"/>
      <c r="H69" s="153"/>
    </row>
    <row r="70" spans="1:8" s="34" customFormat="1" ht="28.5" customHeight="1">
      <c r="A70" s="67">
        <f>A68+1</f>
        <v>17</v>
      </c>
      <c r="B70" s="150" t="s">
        <v>374</v>
      </c>
      <c r="C70" s="187"/>
      <c r="D70" s="161">
        <f>D71*D74</f>
        <v>0</v>
      </c>
      <c r="E70" s="161">
        <f>E71*E74</f>
        <v>0</v>
      </c>
      <c r="F70" s="152" t="s">
        <v>5</v>
      </c>
      <c r="H70" s="153"/>
    </row>
    <row r="71" spans="2:8" s="34" customFormat="1" ht="15.75" customHeight="1">
      <c r="B71" s="549" t="s">
        <v>375</v>
      </c>
      <c r="C71" s="191"/>
      <c r="D71" s="189">
        <f>(D72+D73)/2</f>
        <v>0</v>
      </c>
      <c r="E71" s="189">
        <f>(E72+E73)/2</f>
        <v>0</v>
      </c>
      <c r="H71" s="35"/>
    </row>
    <row r="72" spans="2:8" s="34" customFormat="1" ht="32.25" customHeight="1">
      <c r="B72" s="558" t="s">
        <v>376</v>
      </c>
      <c r="C72" s="12"/>
      <c r="D72" s="2">
        <v>0</v>
      </c>
      <c r="E72" s="2">
        <v>0</v>
      </c>
      <c r="H72" s="190" t="s">
        <v>83</v>
      </c>
    </row>
    <row r="73" spans="2:8" s="34" customFormat="1" ht="30" customHeight="1">
      <c r="B73" s="558" t="s">
        <v>377</v>
      </c>
      <c r="C73" s="12"/>
      <c r="D73" s="2">
        <v>0</v>
      </c>
      <c r="E73" s="2">
        <v>0</v>
      </c>
      <c r="H73" s="190" t="s">
        <v>83</v>
      </c>
    </row>
    <row r="74" spans="2:8" s="34" customFormat="1" ht="27.75" customHeight="1">
      <c r="B74" s="549" t="s">
        <v>99</v>
      </c>
      <c r="C74" s="191"/>
      <c r="D74" s="192">
        <v>0</v>
      </c>
      <c r="E74" s="192">
        <v>0</v>
      </c>
      <c r="H74" s="35"/>
    </row>
    <row r="75" spans="1:8" s="34" customFormat="1" ht="12.75">
      <c r="A75" s="67"/>
      <c r="B75" s="180"/>
      <c r="C75" s="184"/>
      <c r="D75" s="194"/>
      <c r="E75" s="194"/>
      <c r="F75" s="153"/>
      <c r="H75" s="153"/>
    </row>
    <row r="76" spans="1:8" s="34" customFormat="1" ht="28.5" customHeight="1">
      <c r="A76" s="67">
        <f>+A70+1</f>
        <v>18</v>
      </c>
      <c r="B76" s="150" t="s">
        <v>381</v>
      </c>
      <c r="C76" s="187"/>
      <c r="D76" s="161">
        <f>D77*D80</f>
        <v>0</v>
      </c>
      <c r="E76" s="161">
        <f>E77*E80</f>
        <v>0</v>
      </c>
      <c r="F76" s="152" t="s">
        <v>9</v>
      </c>
      <c r="H76" s="153"/>
    </row>
    <row r="77" spans="2:8" s="34" customFormat="1" ht="15.75" customHeight="1">
      <c r="B77" s="549" t="s">
        <v>378</v>
      </c>
      <c r="C77" s="191"/>
      <c r="D77" s="189">
        <f>(D78+D79)/2</f>
        <v>0</v>
      </c>
      <c r="E77" s="189">
        <f>(E78+E79)/2</f>
        <v>0</v>
      </c>
      <c r="H77" s="35"/>
    </row>
    <row r="78" spans="2:8" s="34" customFormat="1" ht="32.25" customHeight="1">
      <c r="B78" s="558" t="s">
        <v>379</v>
      </c>
      <c r="C78" s="12"/>
      <c r="D78" s="2">
        <v>0</v>
      </c>
      <c r="E78" s="2">
        <v>0</v>
      </c>
      <c r="H78" s="190" t="s">
        <v>83</v>
      </c>
    </row>
    <row r="79" spans="2:8" s="34" customFormat="1" ht="30" customHeight="1">
      <c r="B79" s="558" t="s">
        <v>380</v>
      </c>
      <c r="C79" s="12"/>
      <c r="D79" s="2">
        <v>0</v>
      </c>
      <c r="E79" s="2">
        <v>0</v>
      </c>
      <c r="H79" s="190" t="s">
        <v>83</v>
      </c>
    </row>
    <row r="80" spans="2:8" s="34" customFormat="1" ht="27.75" customHeight="1">
      <c r="B80" s="549" t="s">
        <v>99</v>
      </c>
      <c r="C80" s="191"/>
      <c r="D80" s="192">
        <v>0</v>
      </c>
      <c r="E80" s="192">
        <v>0</v>
      </c>
      <c r="H80" s="35"/>
    </row>
    <row r="81" spans="1:8" s="34" customFormat="1" ht="12.75">
      <c r="A81" s="67"/>
      <c r="B81" s="180"/>
      <c r="C81" s="184"/>
      <c r="D81" s="194"/>
      <c r="E81" s="194"/>
      <c r="F81" s="153"/>
      <c r="H81" s="153"/>
    </row>
    <row r="82" spans="1:8" s="34" customFormat="1" ht="32.25" customHeight="1">
      <c r="A82" s="67">
        <f>+A76+1</f>
        <v>19</v>
      </c>
      <c r="B82" s="150" t="s">
        <v>451</v>
      </c>
      <c r="C82" s="195"/>
      <c r="D82" s="151"/>
      <c r="E82" s="151"/>
      <c r="F82" s="152" t="s">
        <v>5</v>
      </c>
      <c r="H82" s="153"/>
    </row>
    <row r="83" spans="2:8" s="34" customFormat="1" ht="31.5" customHeight="1">
      <c r="B83" s="549" t="s">
        <v>452</v>
      </c>
      <c r="C83" s="784" t="s">
        <v>433</v>
      </c>
      <c r="D83" s="196"/>
      <c r="E83" s="196"/>
      <c r="H83" s="35"/>
    </row>
    <row r="84" spans="2:8" s="34" customFormat="1" ht="33" customHeight="1">
      <c r="B84" s="550" t="s">
        <v>99</v>
      </c>
      <c r="C84" s="197"/>
      <c r="D84" s="198"/>
      <c r="E84" s="198"/>
      <c r="H84" s="35"/>
    </row>
    <row r="85" spans="1:8" s="34" customFormat="1" ht="32.25" customHeight="1">
      <c r="A85" s="67"/>
      <c r="B85" s="779" t="s">
        <v>436</v>
      </c>
      <c r="C85" s="782"/>
      <c r="D85" s="780"/>
      <c r="E85" s="780"/>
      <c r="F85" s="781" t="s">
        <v>5</v>
      </c>
      <c r="H85" s="153"/>
    </row>
    <row r="86" spans="2:8" s="34" customFormat="1" ht="31.5" customHeight="1">
      <c r="B86" s="783" t="s">
        <v>437</v>
      </c>
      <c r="C86" s="784" t="s">
        <v>434</v>
      </c>
      <c r="D86" s="785"/>
      <c r="E86" s="785"/>
      <c r="F86" s="786"/>
      <c r="H86" s="35"/>
    </row>
    <row r="87" spans="2:8" s="34" customFormat="1" ht="33" customHeight="1">
      <c r="B87" s="787" t="s">
        <v>99</v>
      </c>
      <c r="C87" s="788"/>
      <c r="D87" s="789"/>
      <c r="E87" s="789"/>
      <c r="F87" s="786"/>
      <c r="H87" s="35"/>
    </row>
    <row r="88" spans="1:8" s="34" customFormat="1" ht="12.75">
      <c r="A88" s="67"/>
      <c r="B88" s="180"/>
      <c r="C88" s="184"/>
      <c r="D88" s="194"/>
      <c r="E88" s="194"/>
      <c r="F88" s="153"/>
      <c r="H88" s="153"/>
    </row>
    <row r="89" spans="1:8" s="34" customFormat="1" ht="25.5">
      <c r="A89" s="67">
        <f>A82+1</f>
        <v>20</v>
      </c>
      <c r="B89" s="150" t="s">
        <v>382</v>
      </c>
      <c r="C89" s="195"/>
      <c r="D89" s="151"/>
      <c r="E89" s="151"/>
      <c r="F89" s="152" t="s">
        <v>5</v>
      </c>
      <c r="H89" s="153"/>
    </row>
    <row r="90" spans="2:8" s="34" customFormat="1" ht="35.25" customHeight="1">
      <c r="B90" s="549" t="s">
        <v>246</v>
      </c>
      <c r="C90" s="197"/>
      <c r="D90" s="199"/>
      <c r="E90" s="199"/>
      <c r="H90" s="35"/>
    </row>
    <row r="91" spans="2:8" s="34" customFormat="1" ht="42.75" customHeight="1">
      <c r="B91" s="558" t="s">
        <v>247</v>
      </c>
      <c r="C91" s="18" t="s">
        <v>363</v>
      </c>
      <c r="D91" s="199"/>
      <c r="E91" s="199"/>
      <c r="H91" s="35"/>
    </row>
    <row r="92" spans="2:8" s="34" customFormat="1" ht="44.25" customHeight="1">
      <c r="B92" s="558" t="s">
        <v>248</v>
      </c>
      <c r="C92" s="19" t="s">
        <v>363</v>
      </c>
      <c r="D92" s="199"/>
      <c r="E92" s="199"/>
      <c r="H92" s="35"/>
    </row>
    <row r="93" spans="2:8" s="34" customFormat="1" ht="32.25" customHeight="1">
      <c r="B93" s="549" t="s">
        <v>79</v>
      </c>
      <c r="C93" s="197"/>
      <c r="D93" s="198"/>
      <c r="E93" s="198"/>
      <c r="H93" s="35"/>
    </row>
    <row r="94" spans="2:8" ht="12.75">
      <c r="B94" s="180"/>
      <c r="C94" s="182"/>
      <c r="D94" s="194"/>
      <c r="E94" s="194"/>
      <c r="F94" s="153"/>
      <c r="H94" s="153"/>
    </row>
    <row r="95" spans="1:8" ht="19.5" customHeight="1">
      <c r="A95" s="67">
        <f>A89+1</f>
        <v>21</v>
      </c>
      <c r="B95" s="150" t="s">
        <v>66</v>
      </c>
      <c r="C95" s="17" t="s">
        <v>197</v>
      </c>
      <c r="D95" s="161">
        <f>+'TABEL 8'!E45</f>
        <v>0</v>
      </c>
      <c r="E95" s="161">
        <f>+'TABEL 8'!L45</f>
        <v>0</v>
      </c>
      <c r="F95" s="152" t="s">
        <v>5</v>
      </c>
      <c r="H95" s="153"/>
    </row>
    <row r="96" spans="2:8" ht="12.75">
      <c r="B96" s="180"/>
      <c r="C96" s="182"/>
      <c r="D96" s="194"/>
      <c r="E96" s="194"/>
      <c r="F96" s="153"/>
      <c r="H96" s="153"/>
    </row>
    <row r="97" spans="2:8" ht="12.75">
      <c r="B97" s="180"/>
      <c r="C97" s="182"/>
      <c r="D97" s="131" t="s">
        <v>0</v>
      </c>
      <c r="E97" s="132" t="s">
        <v>0</v>
      </c>
      <c r="F97" s="153"/>
      <c r="H97" s="153"/>
    </row>
    <row r="98" spans="2:8" ht="12.75">
      <c r="B98" s="200"/>
      <c r="C98" s="201"/>
      <c r="D98" s="202">
        <f>D12</f>
        <v>2015</v>
      </c>
      <c r="E98" s="202">
        <f>E12</f>
        <v>2016</v>
      </c>
      <c r="F98" s="193"/>
      <c r="G98" s="69"/>
      <c r="H98" s="193"/>
    </row>
    <row r="99" spans="2:8" ht="12.75">
      <c r="B99" s="203"/>
      <c r="C99" s="204"/>
      <c r="D99" s="205">
        <f>D13</f>
        <v>0</v>
      </c>
      <c r="E99" s="205">
        <f>+D13</f>
        <v>0</v>
      </c>
      <c r="F99" s="193"/>
      <c r="G99" s="153"/>
      <c r="H99" s="193"/>
    </row>
    <row r="100" spans="2:8" ht="12.75">
      <c r="B100" s="206"/>
      <c r="C100" s="148"/>
      <c r="D100" s="207" t="str">
        <f>D14</f>
        <v>elektriciteit</v>
      </c>
      <c r="E100" s="207" t="str">
        <f>+D14</f>
        <v>elektriciteit</v>
      </c>
      <c r="F100" s="193"/>
      <c r="G100" s="69"/>
      <c r="H100" s="193"/>
    </row>
    <row r="101" spans="2:8" ht="32.25" customHeight="1">
      <c r="B101" s="136" t="s">
        <v>217</v>
      </c>
      <c r="C101" s="201"/>
      <c r="D101" s="208">
        <f>+D20+D23+D26+D62+D68+D70+D82+D89-D76+D85</f>
        <v>0</v>
      </c>
      <c r="E101" s="208">
        <f>+E20+E23+E26+E62+E68+E70+E82+E89-E76+E85</f>
        <v>0</v>
      </c>
      <c r="F101" s="193"/>
      <c r="G101" s="69"/>
      <c r="H101" s="193"/>
    </row>
    <row r="102" spans="2:8" ht="21" customHeight="1">
      <c r="B102" s="136" t="s">
        <v>218</v>
      </c>
      <c r="C102" s="201"/>
      <c r="D102" s="208">
        <f>+D27</f>
        <v>0</v>
      </c>
      <c r="E102" s="208">
        <f>+E27</f>
        <v>0</v>
      </c>
      <c r="F102" s="193"/>
      <c r="G102" s="69"/>
      <c r="H102" s="193"/>
    </row>
    <row r="103" spans="2:8" ht="31.5" customHeight="1">
      <c r="B103" s="136" t="s">
        <v>219</v>
      </c>
      <c r="C103" s="201"/>
      <c r="D103" s="208">
        <f>+D28</f>
        <v>0</v>
      </c>
      <c r="E103" s="208">
        <f>+E28</f>
        <v>0</v>
      </c>
      <c r="F103" s="193"/>
      <c r="G103" s="69"/>
      <c r="H103" s="193"/>
    </row>
    <row r="104" spans="2:8" ht="33" customHeight="1">
      <c r="B104" s="138" t="s">
        <v>222</v>
      </c>
      <c r="C104" s="167"/>
      <c r="D104" s="208">
        <f>+D37-D38+D41+D42-D45-D46+D48+D50+D52+D56-D54+D29</f>
        <v>0</v>
      </c>
      <c r="E104" s="208">
        <f>+E37-E38+E41+E42-E45-E46+E48+E50+E52+E56-E54+E29</f>
        <v>0</v>
      </c>
      <c r="F104" s="194"/>
      <c r="H104" s="194"/>
    </row>
    <row r="105" spans="2:8" ht="32.25" customHeight="1">
      <c r="B105" s="138" t="s">
        <v>252</v>
      </c>
      <c r="C105" s="167"/>
      <c r="D105" s="208">
        <f>+D58+D30+D59-D60+D21</f>
        <v>0</v>
      </c>
      <c r="E105" s="208">
        <f>+E58+E30+E59-E60+E21</f>
        <v>0</v>
      </c>
      <c r="F105" s="194"/>
      <c r="H105" s="194"/>
    </row>
    <row r="106" spans="2:8" ht="32.25" customHeight="1">
      <c r="B106" s="138" t="s">
        <v>223</v>
      </c>
      <c r="C106" s="167"/>
      <c r="D106" s="208">
        <f aca="true" t="shared" si="0" ref="D106:E108">+D31</f>
        <v>0</v>
      </c>
      <c r="E106" s="208">
        <f t="shared" si="0"/>
        <v>0</v>
      </c>
      <c r="F106" s="194"/>
      <c r="H106" s="194"/>
    </row>
    <row r="107" spans="2:8" ht="32.25" customHeight="1">
      <c r="B107" s="138" t="s">
        <v>224</v>
      </c>
      <c r="C107" s="167"/>
      <c r="D107" s="208">
        <f t="shared" si="0"/>
        <v>0</v>
      </c>
      <c r="E107" s="208">
        <f t="shared" si="0"/>
        <v>0</v>
      </c>
      <c r="F107" s="194"/>
      <c r="H107" s="194"/>
    </row>
    <row r="108" spans="2:8" ht="32.25" customHeight="1">
      <c r="B108" s="138" t="s">
        <v>225</v>
      </c>
      <c r="C108" s="167"/>
      <c r="D108" s="208">
        <f t="shared" si="0"/>
        <v>0</v>
      </c>
      <c r="E108" s="208">
        <f t="shared" si="0"/>
        <v>0</v>
      </c>
      <c r="F108" s="194"/>
      <c r="H108" s="194"/>
    </row>
    <row r="109" spans="2:8" ht="31.5" customHeight="1">
      <c r="B109" s="138" t="s">
        <v>227</v>
      </c>
      <c r="C109" s="167"/>
      <c r="D109" s="208">
        <f>+D95+D34</f>
        <v>0</v>
      </c>
      <c r="E109" s="208">
        <f>+E95+E34</f>
        <v>0</v>
      </c>
      <c r="F109" s="194"/>
      <c r="G109" s="69"/>
      <c r="H109" s="194"/>
    </row>
    <row r="110" spans="2:8" ht="21.75" customHeight="1">
      <c r="B110" s="138" t="s">
        <v>226</v>
      </c>
      <c r="C110" s="167"/>
      <c r="D110" s="208">
        <f>+D35</f>
        <v>0</v>
      </c>
      <c r="E110" s="208">
        <f>+E35</f>
        <v>0</v>
      </c>
      <c r="F110" s="194"/>
      <c r="G110" s="69"/>
      <c r="H110" s="194"/>
    </row>
    <row r="111" spans="2:8" ht="13.5" customHeight="1">
      <c r="B111" s="138"/>
      <c r="C111" s="167"/>
      <c r="D111" s="208"/>
      <c r="E111" s="208"/>
      <c r="F111" s="194"/>
      <c r="G111" s="69"/>
      <c r="H111" s="194"/>
    </row>
    <row r="112" spans="2:8" ht="32.25" customHeight="1">
      <c r="B112" s="140" t="s">
        <v>17</v>
      </c>
      <c r="C112" s="167"/>
      <c r="D112" s="209">
        <f>SUM(D101:D110)</f>
        <v>0</v>
      </c>
      <c r="E112" s="209">
        <f>SUM(E101:E110)</f>
        <v>0</v>
      </c>
      <c r="F112" s="210"/>
      <c r="G112" s="69"/>
      <c r="H112" s="210"/>
    </row>
    <row r="113" spans="4:5" ht="12.75">
      <c r="D113" s="211"/>
      <c r="E113" s="211"/>
    </row>
    <row r="115" spans="2:8" s="3" customFormat="1" ht="12.75">
      <c r="B115" s="11" t="s">
        <v>67</v>
      </c>
      <c r="C115" s="4"/>
      <c r="F115" s="4"/>
      <c r="H115" s="4"/>
    </row>
    <row r="116" spans="2:8" s="3" customFormat="1" ht="12.75">
      <c r="B116" s="10"/>
      <c r="C116" s="4"/>
      <c r="F116" s="4"/>
      <c r="H116" s="4"/>
    </row>
    <row r="117" spans="2:8" s="3" customFormat="1" ht="12.75">
      <c r="B117" s="10"/>
      <c r="C117" s="4"/>
      <c r="F117" s="4"/>
      <c r="H117" s="4"/>
    </row>
    <row r="118" spans="2:8" s="3" customFormat="1" ht="12.75">
      <c r="B118" s="10"/>
      <c r="C118" s="4"/>
      <c r="F118" s="4"/>
      <c r="H118" s="4"/>
    </row>
    <row r="119" spans="2:8" s="3" customFormat="1" ht="12.75">
      <c r="B119" s="10"/>
      <c r="C119" s="4"/>
      <c r="F119" s="4"/>
      <c r="H119" s="4"/>
    </row>
    <row r="120" spans="2:8" s="3" customFormat="1" ht="12.75">
      <c r="B120" s="10"/>
      <c r="C120" s="4"/>
      <c r="F120" s="4"/>
      <c r="H120" s="4"/>
    </row>
    <row r="121" spans="1:8" s="5" customFormat="1" ht="12.75">
      <c r="A121" s="3"/>
      <c r="B121" s="10"/>
      <c r="C121" s="4"/>
      <c r="D121" s="3"/>
      <c r="E121" s="3"/>
      <c r="F121" s="4"/>
      <c r="H121" s="4"/>
    </row>
    <row r="122" spans="2:8" s="3" customFormat="1" ht="12.75">
      <c r="B122" s="10"/>
      <c r="C122" s="4"/>
      <c r="F122" s="4"/>
      <c r="H122" s="4"/>
    </row>
    <row r="123" spans="2:8" s="3" customFormat="1" ht="12.75">
      <c r="B123" s="10"/>
      <c r="C123" s="4"/>
      <c r="F123" s="4"/>
      <c r="H123" s="4"/>
    </row>
    <row r="124" spans="2:8" s="3" customFormat="1" ht="12.75">
      <c r="B124" s="10"/>
      <c r="C124" s="4"/>
      <c r="F124" s="4"/>
      <c r="H124" s="4"/>
    </row>
    <row r="125" spans="2:8" s="3" customFormat="1" ht="12.75">
      <c r="B125" s="10"/>
      <c r="C125" s="4"/>
      <c r="F125" s="4"/>
      <c r="H125" s="4"/>
    </row>
    <row r="126" spans="2:8" s="3" customFormat="1" ht="12.75">
      <c r="B126" s="10"/>
      <c r="C126" s="4"/>
      <c r="F126" s="4"/>
      <c r="H126" s="4"/>
    </row>
    <row r="127" spans="2:8" s="3" customFormat="1" ht="12.75">
      <c r="B127" s="10"/>
      <c r="C127" s="4"/>
      <c r="F127" s="4"/>
      <c r="H127" s="4"/>
    </row>
    <row r="128" spans="2:8" s="3" customFormat="1" ht="12.75">
      <c r="B128" s="10"/>
      <c r="C128" s="4"/>
      <c r="F128" s="4"/>
      <c r="H128" s="4"/>
    </row>
    <row r="129" spans="2:8" s="3" customFormat="1" ht="12.75">
      <c r="B129" s="10"/>
      <c r="C129" s="4"/>
      <c r="F129" s="4"/>
      <c r="H129" s="4"/>
    </row>
    <row r="130" spans="2:8" s="3" customFormat="1" ht="12.75">
      <c r="B130" s="10"/>
      <c r="C130" s="4"/>
      <c r="F130" s="4"/>
      <c r="H130" s="4"/>
    </row>
    <row r="131" spans="2:8" s="3" customFormat="1" ht="12.75">
      <c r="B131" s="10"/>
      <c r="C131" s="4"/>
      <c r="F131" s="4"/>
      <c r="H131" s="4"/>
    </row>
    <row r="132" spans="2:8" s="3" customFormat="1" ht="12.75">
      <c r="B132" s="10"/>
      <c r="C132" s="4"/>
      <c r="F132" s="4"/>
      <c r="H132" s="4"/>
    </row>
    <row r="133" spans="2:8" s="3" customFormat="1" ht="12.75">
      <c r="B133" s="10"/>
      <c r="C133" s="4"/>
      <c r="F133" s="4"/>
      <c r="H133" s="4"/>
    </row>
    <row r="134" spans="2:8" s="3" customFormat="1" ht="12.75">
      <c r="B134" s="10"/>
      <c r="C134" s="4"/>
      <c r="F134" s="4"/>
      <c r="H134" s="4"/>
    </row>
    <row r="135" spans="2:8" s="3" customFormat="1" ht="12.75">
      <c r="B135" s="10"/>
      <c r="C135" s="4"/>
      <c r="F135" s="4"/>
      <c r="H135" s="4"/>
    </row>
    <row r="136" spans="2:8" s="3" customFormat="1" ht="12.75">
      <c r="B136" s="10"/>
      <c r="C136" s="4"/>
      <c r="F136" s="4"/>
      <c r="H136" s="4"/>
    </row>
    <row r="137" spans="2:8" s="3" customFormat="1" ht="12.75">
      <c r="B137" s="10"/>
      <c r="C137" s="4"/>
      <c r="F137" s="4"/>
      <c r="H137" s="4"/>
    </row>
    <row r="138" spans="2:8" s="3" customFormat="1" ht="12.75">
      <c r="B138" s="10"/>
      <c r="C138" s="4"/>
      <c r="F138" s="4"/>
      <c r="H138" s="4"/>
    </row>
    <row r="139" spans="2:8" s="3" customFormat="1" ht="12.75">
      <c r="B139" s="10"/>
      <c r="C139" s="4"/>
      <c r="F139" s="4"/>
      <c r="H139" s="4"/>
    </row>
    <row r="140" spans="2:8" s="3" customFormat="1" ht="12.75">
      <c r="B140" s="10"/>
      <c r="C140" s="4"/>
      <c r="F140" s="4"/>
      <c r="H140" s="4"/>
    </row>
    <row r="141" spans="2:8" s="3" customFormat="1" ht="12.75">
      <c r="B141" s="10"/>
      <c r="C141" s="4"/>
      <c r="F141" s="4"/>
      <c r="H141" s="4"/>
    </row>
    <row r="142" spans="2:8" s="3" customFormat="1" ht="12.75">
      <c r="B142" s="10"/>
      <c r="C142" s="4"/>
      <c r="F142" s="4"/>
      <c r="H142" s="4"/>
    </row>
    <row r="143" spans="2:8" s="3" customFormat="1" ht="12.75">
      <c r="B143" s="10"/>
      <c r="C143" s="4"/>
      <c r="F143" s="4"/>
      <c r="H143" s="4"/>
    </row>
    <row r="144" spans="2:8" s="3" customFormat="1" ht="12.75">
      <c r="B144" s="10"/>
      <c r="C144" s="4"/>
      <c r="F144" s="4"/>
      <c r="H144" s="4"/>
    </row>
    <row r="145" spans="2:8" s="3" customFormat="1" ht="12.75">
      <c r="B145" s="10"/>
      <c r="C145" s="4"/>
      <c r="F145" s="4"/>
      <c r="H145" s="4"/>
    </row>
    <row r="146" spans="2:8" s="3" customFormat="1" ht="12.75">
      <c r="B146" s="10"/>
      <c r="C146" s="4"/>
      <c r="F146" s="4"/>
      <c r="H146" s="4"/>
    </row>
    <row r="147" spans="2:8" s="3" customFormat="1" ht="12.75">
      <c r="B147" s="10"/>
      <c r="C147" s="4"/>
      <c r="F147" s="4"/>
      <c r="H147" s="4"/>
    </row>
    <row r="148" spans="2:8" s="3" customFormat="1" ht="12.75">
      <c r="B148" s="10"/>
      <c r="C148" s="4"/>
      <c r="F148" s="4"/>
      <c r="H148" s="4"/>
    </row>
    <row r="149" spans="2:8" s="3" customFormat="1" ht="12.75">
      <c r="B149" s="10"/>
      <c r="C149" s="4"/>
      <c r="F149" s="4"/>
      <c r="H149" s="4"/>
    </row>
    <row r="150" spans="2:8" s="3" customFormat="1" ht="12.75">
      <c r="B150" s="10"/>
      <c r="C150" s="4"/>
      <c r="F150" s="4"/>
      <c r="H150" s="4"/>
    </row>
    <row r="151" spans="2:8" s="3" customFormat="1" ht="12.75">
      <c r="B151" s="10"/>
      <c r="C151" s="4"/>
      <c r="F151" s="4"/>
      <c r="H151" s="4"/>
    </row>
    <row r="152" spans="2:8" s="3" customFormat="1" ht="12.75">
      <c r="B152" s="10"/>
      <c r="C152" s="4"/>
      <c r="F152" s="4"/>
      <c r="H152" s="4"/>
    </row>
    <row r="153" spans="2:8" s="3" customFormat="1" ht="12.75">
      <c r="B153" s="10"/>
      <c r="C153" s="4"/>
      <c r="F153" s="4"/>
      <c r="H153" s="4"/>
    </row>
    <row r="154" spans="2:8" s="3" customFormat="1" ht="12.75">
      <c r="B154" s="10"/>
      <c r="C154" s="4"/>
      <c r="F154" s="4"/>
      <c r="H154" s="4"/>
    </row>
    <row r="155" spans="2:8" s="3" customFormat="1" ht="12.75">
      <c r="B155" s="10"/>
      <c r="C155" s="4"/>
      <c r="F155" s="4"/>
      <c r="H155" s="4"/>
    </row>
    <row r="156" spans="2:8" s="3" customFormat="1" ht="12.75">
      <c r="B156" s="10"/>
      <c r="C156" s="4"/>
      <c r="F156" s="4"/>
      <c r="H156" s="4"/>
    </row>
    <row r="157" spans="2:8" s="3" customFormat="1" ht="12.75">
      <c r="B157" s="10"/>
      <c r="C157" s="4"/>
      <c r="F157" s="4"/>
      <c r="H157" s="4"/>
    </row>
    <row r="158" spans="2:8" s="3" customFormat="1" ht="12.75">
      <c r="B158" s="10"/>
      <c r="C158" s="4"/>
      <c r="F158" s="4"/>
      <c r="H158" s="4"/>
    </row>
    <row r="159" spans="2:8" s="3" customFormat="1" ht="12.75">
      <c r="B159" s="10"/>
      <c r="C159" s="4"/>
      <c r="F159" s="4"/>
      <c r="H159" s="4"/>
    </row>
    <row r="160" spans="2:8" s="3" customFormat="1" ht="12.75">
      <c r="B160" s="10"/>
      <c r="C160" s="4"/>
      <c r="F160" s="4"/>
      <c r="H160" s="4"/>
    </row>
    <row r="161" spans="2:8" s="3" customFormat="1" ht="12.75">
      <c r="B161" s="10"/>
      <c r="C161" s="4"/>
      <c r="F161" s="4"/>
      <c r="H161" s="4"/>
    </row>
    <row r="162" spans="2:8" s="3" customFormat="1" ht="12.75">
      <c r="B162" s="10"/>
      <c r="C162" s="4"/>
      <c r="F162" s="4"/>
      <c r="H162" s="4"/>
    </row>
    <row r="163" spans="2:8" s="3" customFormat="1" ht="12.75">
      <c r="B163" s="10"/>
      <c r="C163" s="4"/>
      <c r="F163" s="4"/>
      <c r="H163" s="4"/>
    </row>
    <row r="164" spans="2:8" s="3" customFormat="1" ht="12.75">
      <c r="B164" s="10"/>
      <c r="C164" s="4"/>
      <c r="F164" s="4"/>
      <c r="H164" s="4"/>
    </row>
    <row r="165" spans="2:8" s="3" customFormat="1" ht="12.75">
      <c r="B165" s="10"/>
      <c r="C165" s="4"/>
      <c r="F165" s="4"/>
      <c r="H165" s="4"/>
    </row>
    <row r="166" spans="2:8" s="3" customFormat="1" ht="12.75">
      <c r="B166" s="10"/>
      <c r="C166" s="4"/>
      <c r="F166" s="4"/>
      <c r="H166" s="4"/>
    </row>
    <row r="167" spans="2:8" s="3" customFormat="1" ht="12.75">
      <c r="B167" s="10"/>
      <c r="C167" s="4"/>
      <c r="F167" s="4"/>
      <c r="H167" s="4"/>
    </row>
    <row r="168" spans="2:8" s="3" customFormat="1" ht="12.75">
      <c r="B168" s="10"/>
      <c r="C168" s="4"/>
      <c r="F168" s="4"/>
      <c r="H168" s="4"/>
    </row>
    <row r="169" spans="2:8" s="3" customFormat="1" ht="12.75">
      <c r="B169" s="10"/>
      <c r="C169" s="4"/>
      <c r="F169" s="4"/>
      <c r="H169" s="4"/>
    </row>
    <row r="170" spans="2:8" s="3" customFormat="1" ht="12.75">
      <c r="B170" s="10"/>
      <c r="C170" s="4"/>
      <c r="F170" s="4"/>
      <c r="H170" s="4"/>
    </row>
    <row r="171" spans="2:8" s="3" customFormat="1" ht="12.75">
      <c r="B171" s="10"/>
      <c r="C171" s="4"/>
      <c r="F171" s="4"/>
      <c r="H171" s="4"/>
    </row>
    <row r="172" spans="2:8" s="3" customFormat="1" ht="12.75">
      <c r="B172" s="10"/>
      <c r="C172" s="4"/>
      <c r="F172" s="4"/>
      <c r="H172" s="4"/>
    </row>
    <row r="173" spans="2:8" s="3" customFormat="1" ht="12.75">
      <c r="B173" s="10"/>
      <c r="C173" s="4"/>
      <c r="F173" s="4"/>
      <c r="H173" s="4"/>
    </row>
  </sheetData>
  <sheetProtection/>
  <mergeCells count="7">
    <mergeCell ref="A1:H1"/>
    <mergeCell ref="B16:B18"/>
    <mergeCell ref="C16:C18"/>
    <mergeCell ref="D16:D18"/>
    <mergeCell ref="E16:E18"/>
    <mergeCell ref="F16:F18"/>
    <mergeCell ref="H16:H18"/>
  </mergeCells>
  <conditionalFormatting sqref="C41:E42 C45:E46 C48:E48 C50:E50 C52:E52 C54:E54 C58:E60 C56:E56 C62:E66 C68:E68">
    <cfRule type="expression" priority="7" dxfId="0" stopIfTrue="1">
      <formula>$D$14="gas"</formula>
    </cfRule>
  </conditionalFormatting>
  <conditionalFormatting sqref="C20:E20 C23:E23 C26:E35 C37:E38 C41:E42 C45:E46 C48:E48 C50:E50 C52:E52 C54:E54 C56:E56 C58:E60 C62:E66 C68:E68 C70:E74 C76:E80 C95:E95 C82:E84 C89:E93 C101:E112">
    <cfRule type="expression" priority="4" dxfId="0" stopIfTrue="1">
      <formula>$S$1="ex-post"</formula>
    </cfRule>
  </conditionalFormatting>
  <conditionalFormatting sqref="C21:E21">
    <cfRule type="expression" priority="3" dxfId="0" stopIfTrue="1">
      <formula>$S$1="ex-post"</formula>
    </cfRule>
  </conditionalFormatting>
  <conditionalFormatting sqref="C85:E87">
    <cfRule type="expression" priority="1" dxfId="0" stopIfTrue="1">
      <formula>$S$1="ex-post"</formula>
    </cfRule>
  </conditionalFormatting>
  <hyperlinks>
    <hyperlink ref="C68" location="'TABEL 7'!A1" display="TABEL 7"/>
    <hyperlink ref="C95" location="'TABEL 8'!A1" display="TABEL 8"/>
    <hyperlink ref="C26" location="'TABEL 6'!A1" display="Tabel 6"/>
    <hyperlink ref="C27:C35" location="'TABEL 6'!A1" display="Tabel 6"/>
    <hyperlink ref="C23" location="'TABEL 5A'!A1" display="TABEL 5A"/>
    <hyperlink ref="C91" location="'TABEL 5A'!A1" display="TABEL 5A"/>
    <hyperlink ref="C92" location="'TABEL 5A'!A1" display="TABEL 5A"/>
    <hyperlink ref="C21" location="'TABEL 4B'!Afdrukbereik" display="TABEL 4B"/>
    <hyperlink ref="C20" location="'TABEL 4A'!Afdrukbereik" display="TABEL 4A"/>
    <hyperlink ref="C83" location="'TABEL 4A'!Afdrukbereik" display="TABEL 4A"/>
    <hyperlink ref="C86" location="'TABEL 4B'!Afdrukbereik" display="TABEL 4B"/>
  </hyperlinks>
  <printOptions/>
  <pageMargins left="0.7480314960629921" right="0.7480314960629921" top="0.984251968503937" bottom="0.984251968503937" header="0.5118110236220472" footer="0.5118110236220472"/>
  <pageSetup fitToHeight="3" fitToWidth="3" horizontalDpi="600" verticalDpi="600" orientation="portrait" paperSize="8" scale="63" r:id="rId2"/>
  <drawing r:id="rId1"/>
</worksheet>
</file>

<file path=xl/worksheets/sheet6.xml><?xml version="1.0" encoding="utf-8"?>
<worksheet xmlns="http://schemas.openxmlformats.org/spreadsheetml/2006/main" xmlns:r="http://schemas.openxmlformats.org/officeDocument/2006/relationships">
  <dimension ref="A1:P132"/>
  <sheetViews>
    <sheetView zoomScale="85" zoomScaleNormal="85" zoomScalePageLayoutView="0" workbookViewId="0" topLeftCell="A109">
      <selection activeCell="F129" sqref="F129"/>
    </sheetView>
  </sheetViews>
  <sheetFormatPr defaultColWidth="8.8515625" defaultRowHeight="12.75"/>
  <cols>
    <col min="1" max="1" width="3.421875" style="67" customWidth="1"/>
    <col min="2" max="2" width="61.421875" style="144" customWidth="1"/>
    <col min="3" max="3" width="16.421875" style="69" customWidth="1"/>
    <col min="4" max="7" width="24.00390625" style="67" bestFit="1" customWidth="1"/>
    <col min="8" max="8" width="12.00390625" style="69" customWidth="1"/>
    <col min="9" max="9" width="2.7109375" style="67" customWidth="1"/>
    <col min="10" max="16384" width="8.8515625" style="67" customWidth="1"/>
  </cols>
  <sheetData>
    <row r="1" spans="1:9" ht="16.5" thickBot="1">
      <c r="A1" s="917" t="s">
        <v>171</v>
      </c>
      <c r="B1" s="918"/>
      <c r="C1" s="918"/>
      <c r="D1" s="918"/>
      <c r="E1" s="918"/>
      <c r="F1" s="918"/>
      <c r="G1" s="918"/>
      <c r="H1" s="918"/>
      <c r="I1" s="919"/>
    </row>
    <row r="2" spans="12:16" ht="12.75">
      <c r="L2" s="619" t="str">
        <f>+TITELBLAD!B18</f>
        <v>Rapportering over boekjaren:</v>
      </c>
      <c r="M2" s="619"/>
      <c r="N2" s="619"/>
      <c r="O2" s="619">
        <f>+TITELBLAD!E18</f>
        <v>2015</v>
      </c>
      <c r="P2" s="619" t="str">
        <f>+TITELBLAD!F18</f>
        <v>ex-ante</v>
      </c>
    </row>
    <row r="3" spans="2:16" ht="12.75">
      <c r="B3" s="68" t="s">
        <v>90</v>
      </c>
      <c r="H3" s="67"/>
      <c r="J3" s="69"/>
      <c r="L3" s="619"/>
      <c r="M3" s="619"/>
      <c r="N3" s="619"/>
      <c r="O3" s="619">
        <f>+TITELBLAD!E19</f>
        <v>2016</v>
      </c>
      <c r="P3" s="619" t="str">
        <f>+TITELBLAD!F19</f>
        <v>ex-ante</v>
      </c>
    </row>
    <row r="4" spans="2:16" ht="12.75">
      <c r="B4" s="70" t="s">
        <v>392</v>
      </c>
      <c r="H4" s="67"/>
      <c r="J4" s="69"/>
      <c r="L4" s="619"/>
      <c r="M4" s="619"/>
      <c r="N4" s="619"/>
      <c r="O4" s="619"/>
      <c r="P4" s="619"/>
    </row>
    <row r="5" spans="2:10" ht="12.75">
      <c r="B5" s="142"/>
      <c r="H5" s="67"/>
      <c r="J5" s="69"/>
    </row>
    <row r="6" spans="2:10" ht="12.75">
      <c r="B6" s="68"/>
      <c r="H6" s="67"/>
      <c r="J6" s="69"/>
    </row>
    <row r="7" spans="1:10" s="70" customFormat="1" ht="14.25" customHeight="1">
      <c r="A7" s="212"/>
      <c r="B7" s="928"/>
      <c r="C7" s="928"/>
      <c r="D7" s="928"/>
      <c r="E7" s="928"/>
      <c r="F7" s="928"/>
      <c r="G7" s="928"/>
      <c r="J7" s="213"/>
    </row>
    <row r="8" spans="1:10" ht="12.75">
      <c r="A8" s="214"/>
      <c r="B8" s="928"/>
      <c r="C8" s="928"/>
      <c r="D8" s="928"/>
      <c r="E8" s="928"/>
      <c r="F8" s="928"/>
      <c r="G8" s="928"/>
      <c r="H8" s="67"/>
      <c r="J8" s="69"/>
    </row>
    <row r="9" spans="8:10" ht="12.75">
      <c r="H9" s="67"/>
      <c r="J9" s="69"/>
    </row>
    <row r="10" spans="4:7" ht="12.75">
      <c r="D10" s="145" t="s">
        <v>0</v>
      </c>
      <c r="E10" s="145" t="s">
        <v>1</v>
      </c>
      <c r="F10" s="146" t="s">
        <v>0</v>
      </c>
      <c r="G10" s="145" t="s">
        <v>1</v>
      </c>
    </row>
    <row r="11" spans="4:7" ht="12.75" customHeight="1">
      <c r="D11" s="147" t="s">
        <v>2</v>
      </c>
      <c r="E11" s="147" t="s">
        <v>2</v>
      </c>
      <c r="F11" s="147" t="s">
        <v>2</v>
      </c>
      <c r="G11" s="147" t="s">
        <v>2</v>
      </c>
    </row>
    <row r="12" spans="4:7" ht="12.75">
      <c r="D12" s="148">
        <f>'TABEL 2'!D6</f>
        <v>2015</v>
      </c>
      <c r="E12" s="148">
        <f>$D$12</f>
        <v>2015</v>
      </c>
      <c r="F12" s="148">
        <f>'TABEL 2'!D7</f>
        <v>2016</v>
      </c>
      <c r="G12" s="148">
        <f>F12</f>
        <v>2016</v>
      </c>
    </row>
    <row r="13" spans="4:7" ht="12.75">
      <c r="D13" s="147">
        <f>+TITELBLAD!$C$7</f>
        <v>0</v>
      </c>
      <c r="E13" s="147">
        <f>+TITELBLAD!$C$7</f>
        <v>0</v>
      </c>
      <c r="F13" s="147">
        <f>+TITELBLAD!$C$7</f>
        <v>0</v>
      </c>
      <c r="G13" s="147">
        <f>+TITELBLAD!$C$7</f>
        <v>0</v>
      </c>
    </row>
    <row r="14" spans="4:7" ht="12.75">
      <c r="D14" s="148" t="str">
        <f>TITELBLAD!$C$12</f>
        <v>elektriciteit</v>
      </c>
      <c r="E14" s="148" t="str">
        <f>TITELBLAD!$C$12</f>
        <v>elektriciteit</v>
      </c>
      <c r="F14" s="148" t="str">
        <f>TITELBLAD!$C$12</f>
        <v>elektriciteit</v>
      </c>
      <c r="G14" s="148" t="str">
        <f>TITELBLAD!$C$12</f>
        <v>elektriciteit</v>
      </c>
    </row>
    <row r="15" spans="4:7" ht="12.75">
      <c r="D15" s="149"/>
      <c r="E15" s="149"/>
      <c r="F15" s="149"/>
      <c r="G15" s="149"/>
    </row>
    <row r="16" spans="2:8" ht="12.75">
      <c r="B16" s="920"/>
      <c r="C16" s="921" t="s">
        <v>3</v>
      </c>
      <c r="D16" s="922"/>
      <c r="E16" s="929"/>
      <c r="F16" s="923"/>
      <c r="G16" s="923"/>
      <c r="H16" s="924" t="s">
        <v>4</v>
      </c>
    </row>
    <row r="17" spans="2:8" ht="12.75">
      <c r="B17" s="920"/>
      <c r="C17" s="921"/>
      <c r="D17" s="922"/>
      <c r="E17" s="930"/>
      <c r="F17" s="923"/>
      <c r="G17" s="923"/>
      <c r="H17" s="924"/>
    </row>
    <row r="18" spans="2:8" ht="42" customHeight="1">
      <c r="B18" s="920"/>
      <c r="C18" s="921"/>
      <c r="D18" s="922"/>
      <c r="E18" s="931"/>
      <c r="F18" s="923"/>
      <c r="G18" s="923"/>
      <c r="H18" s="924"/>
    </row>
    <row r="20" spans="1:8" ht="38.25">
      <c r="A20" s="67">
        <v>1</v>
      </c>
      <c r="B20" s="150" t="s">
        <v>447</v>
      </c>
      <c r="C20" s="790" t="s">
        <v>433</v>
      </c>
      <c r="D20" s="151">
        <f>+'TABEL 3A'!D20</f>
        <v>0</v>
      </c>
      <c r="E20" s="151"/>
      <c r="F20" s="151">
        <f>+'TABEL 3A'!E20</f>
        <v>0</v>
      </c>
      <c r="G20" s="161">
        <f>-'TABEL 4A'!J31</f>
        <v>0</v>
      </c>
      <c r="H20" s="152" t="s">
        <v>5</v>
      </c>
    </row>
    <row r="21" spans="2:8" ht="38.25">
      <c r="B21" s="779" t="s">
        <v>435</v>
      </c>
      <c r="C21" s="790" t="s">
        <v>434</v>
      </c>
      <c r="D21" s="780">
        <f>+'TABEL 3A'!D21</f>
        <v>0</v>
      </c>
      <c r="E21" s="780"/>
      <c r="F21" s="780">
        <f>+'TABEL 3A'!E21</f>
        <v>0</v>
      </c>
      <c r="G21" s="791">
        <f>-'TABEL 4A'!J32</f>
        <v>0</v>
      </c>
      <c r="H21" s="781" t="s">
        <v>5</v>
      </c>
    </row>
    <row r="22" spans="2:8" s="154" customFormat="1" ht="12.75">
      <c r="B22" s="155"/>
      <c r="C22" s="215"/>
      <c r="D22" s="157"/>
      <c r="E22" s="157"/>
      <c r="F22" s="157"/>
      <c r="G22" s="157"/>
      <c r="H22" s="158"/>
    </row>
    <row r="23" spans="1:8" ht="51">
      <c r="A23" s="67">
        <f>A20+1</f>
        <v>2</v>
      </c>
      <c r="B23" s="159" t="s">
        <v>245</v>
      </c>
      <c r="C23" s="17" t="s">
        <v>363</v>
      </c>
      <c r="D23" s="151">
        <f>+'TABEL 3A'!D23</f>
        <v>0</v>
      </c>
      <c r="E23" s="151"/>
      <c r="F23" s="151">
        <f>+'TABEL 3A'!E23</f>
        <v>0</v>
      </c>
      <c r="G23" s="161">
        <f>-'TABEL 5A'!J47</f>
        <v>0</v>
      </c>
      <c r="H23" s="152" t="s">
        <v>5</v>
      </c>
    </row>
    <row r="24" spans="2:8" s="154" customFormat="1" ht="12.75">
      <c r="B24" s="155"/>
      <c r="C24" s="157"/>
      <c r="D24" s="157"/>
      <c r="E24" s="157"/>
      <c r="F24" s="157"/>
      <c r="G24" s="157"/>
      <c r="H24" s="176"/>
    </row>
    <row r="25" spans="1:8" ht="51">
      <c r="A25" s="67">
        <f>A23+1</f>
        <v>3</v>
      </c>
      <c r="B25" s="150" t="s">
        <v>371</v>
      </c>
      <c r="C25" s="160"/>
      <c r="D25" s="161"/>
      <c r="E25" s="161"/>
      <c r="F25" s="161"/>
      <c r="G25" s="161"/>
      <c r="H25" s="172"/>
    </row>
    <row r="26" spans="1:8" s="34" customFormat="1" ht="25.5">
      <c r="A26" s="67"/>
      <c r="B26" s="547" t="s">
        <v>205</v>
      </c>
      <c r="C26" s="162" t="s">
        <v>216</v>
      </c>
      <c r="D26" s="216">
        <f>+'TABEL 3A'!D26</f>
        <v>0</v>
      </c>
      <c r="E26" s="216">
        <f>+D26</f>
        <v>0</v>
      </c>
      <c r="F26" s="216">
        <f>+'TABEL 3A'!E26</f>
        <v>0</v>
      </c>
      <c r="G26" s="216">
        <f>+F26</f>
        <v>0</v>
      </c>
      <c r="H26" s="152" t="s">
        <v>5</v>
      </c>
    </row>
    <row r="27" spans="1:8" s="34" customFormat="1" ht="18.75" customHeight="1">
      <c r="A27" s="67"/>
      <c r="B27" s="547" t="s">
        <v>198</v>
      </c>
      <c r="C27" s="162" t="s">
        <v>216</v>
      </c>
      <c r="D27" s="216">
        <f>+'TABEL 3A'!D27</f>
        <v>0</v>
      </c>
      <c r="E27" s="216">
        <f aca="true" t="shared" si="0" ref="E27:E35">+D27</f>
        <v>0</v>
      </c>
      <c r="F27" s="216">
        <f>+'TABEL 3A'!E27</f>
        <v>0</v>
      </c>
      <c r="G27" s="216">
        <f aca="true" t="shared" si="1" ref="G27:G35">+F27</f>
        <v>0</v>
      </c>
      <c r="H27" s="152" t="s">
        <v>5</v>
      </c>
    </row>
    <row r="28" spans="1:8" s="34" customFormat="1" ht="16.5" customHeight="1">
      <c r="A28" s="67"/>
      <c r="B28" s="547" t="s">
        <v>220</v>
      </c>
      <c r="C28" s="162" t="s">
        <v>216</v>
      </c>
      <c r="D28" s="216">
        <f>+'TABEL 3A'!D28</f>
        <v>0</v>
      </c>
      <c r="E28" s="216">
        <f t="shared" si="0"/>
        <v>0</v>
      </c>
      <c r="F28" s="216">
        <f>+'TABEL 3A'!E28</f>
        <v>0</v>
      </c>
      <c r="G28" s="216">
        <f t="shared" si="1"/>
        <v>0</v>
      </c>
      <c r="H28" s="152" t="s">
        <v>5</v>
      </c>
    </row>
    <row r="29" spans="1:8" s="34" customFormat="1" ht="15.75" customHeight="1">
      <c r="A29" s="67"/>
      <c r="B29" s="547" t="s">
        <v>199</v>
      </c>
      <c r="C29" s="162" t="s">
        <v>216</v>
      </c>
      <c r="D29" s="216">
        <f>+'TABEL 3A'!D29</f>
        <v>0</v>
      </c>
      <c r="E29" s="216">
        <f t="shared" si="0"/>
        <v>0</v>
      </c>
      <c r="F29" s="216">
        <f>+'TABEL 3A'!E29</f>
        <v>0</v>
      </c>
      <c r="G29" s="216">
        <f t="shared" si="1"/>
        <v>0</v>
      </c>
      <c r="H29" s="152" t="s">
        <v>5</v>
      </c>
    </row>
    <row r="30" spans="1:8" s="34" customFormat="1" ht="17.25" customHeight="1">
      <c r="A30" s="67"/>
      <c r="B30" s="547" t="s">
        <v>253</v>
      </c>
      <c r="C30" s="162" t="s">
        <v>216</v>
      </c>
      <c r="D30" s="216">
        <f>+'TABEL 3A'!D30</f>
        <v>0</v>
      </c>
      <c r="E30" s="216">
        <f t="shared" si="0"/>
        <v>0</v>
      </c>
      <c r="F30" s="216">
        <f>+'TABEL 3A'!E30</f>
        <v>0</v>
      </c>
      <c r="G30" s="216">
        <f t="shared" si="1"/>
        <v>0</v>
      </c>
      <c r="H30" s="152" t="s">
        <v>5</v>
      </c>
    </row>
    <row r="31" spans="1:8" s="34" customFormat="1" ht="16.5" customHeight="1">
      <c r="A31" s="67"/>
      <c r="B31" s="547" t="s">
        <v>201</v>
      </c>
      <c r="C31" s="162" t="s">
        <v>216</v>
      </c>
      <c r="D31" s="216">
        <f>+'TABEL 3A'!D31</f>
        <v>0</v>
      </c>
      <c r="E31" s="216">
        <f t="shared" si="0"/>
        <v>0</v>
      </c>
      <c r="F31" s="216">
        <f>+'TABEL 3A'!E31</f>
        <v>0</v>
      </c>
      <c r="G31" s="216">
        <f t="shared" si="1"/>
        <v>0</v>
      </c>
      <c r="H31" s="152" t="s">
        <v>5</v>
      </c>
    </row>
    <row r="32" spans="1:8" s="34" customFormat="1" ht="16.5" customHeight="1">
      <c r="A32" s="67"/>
      <c r="B32" s="547" t="s">
        <v>202</v>
      </c>
      <c r="C32" s="162" t="s">
        <v>216</v>
      </c>
      <c r="D32" s="216">
        <f>+'TABEL 3A'!D32</f>
        <v>0</v>
      </c>
      <c r="E32" s="216">
        <f t="shared" si="0"/>
        <v>0</v>
      </c>
      <c r="F32" s="216">
        <f>+'TABEL 3A'!E32</f>
        <v>0</v>
      </c>
      <c r="G32" s="216">
        <f t="shared" si="1"/>
        <v>0</v>
      </c>
      <c r="H32" s="152" t="s">
        <v>5</v>
      </c>
    </row>
    <row r="33" spans="1:8" s="34" customFormat="1" ht="16.5" customHeight="1">
      <c r="A33" s="67"/>
      <c r="B33" s="547" t="s">
        <v>207</v>
      </c>
      <c r="C33" s="162" t="s">
        <v>216</v>
      </c>
      <c r="D33" s="216">
        <f>+'TABEL 3A'!D33</f>
        <v>0</v>
      </c>
      <c r="E33" s="216">
        <f t="shared" si="0"/>
        <v>0</v>
      </c>
      <c r="F33" s="216">
        <f>+'TABEL 3A'!E33</f>
        <v>0</v>
      </c>
      <c r="G33" s="216">
        <f t="shared" si="1"/>
        <v>0</v>
      </c>
      <c r="H33" s="152" t="s">
        <v>5</v>
      </c>
    </row>
    <row r="34" spans="1:8" s="34" customFormat="1" ht="25.5">
      <c r="A34" s="67"/>
      <c r="B34" s="547" t="s">
        <v>203</v>
      </c>
      <c r="C34" s="162" t="s">
        <v>216</v>
      </c>
      <c r="D34" s="216">
        <f>+'TABEL 3A'!D34</f>
        <v>0</v>
      </c>
      <c r="E34" s="216">
        <f t="shared" si="0"/>
        <v>0</v>
      </c>
      <c r="F34" s="216">
        <f>+'TABEL 3A'!E34</f>
        <v>0</v>
      </c>
      <c r="G34" s="216">
        <f t="shared" si="1"/>
        <v>0</v>
      </c>
      <c r="H34" s="152" t="s">
        <v>5</v>
      </c>
    </row>
    <row r="35" spans="1:8" s="34" customFormat="1" ht="16.5" customHeight="1">
      <c r="A35" s="67"/>
      <c r="B35" s="547" t="s">
        <v>204</v>
      </c>
      <c r="C35" s="162" t="s">
        <v>216</v>
      </c>
      <c r="D35" s="216">
        <f>+'TABEL 3A'!D35</f>
        <v>0</v>
      </c>
      <c r="E35" s="216">
        <f t="shared" si="0"/>
        <v>0</v>
      </c>
      <c r="F35" s="216">
        <f>+'TABEL 3A'!E35</f>
        <v>0</v>
      </c>
      <c r="G35" s="216">
        <f t="shared" si="1"/>
        <v>0</v>
      </c>
      <c r="H35" s="152" t="s">
        <v>5</v>
      </c>
    </row>
    <row r="36" spans="2:8" ht="12.75">
      <c r="B36" s="164"/>
      <c r="C36" s="217"/>
      <c r="D36" s="166"/>
      <c r="E36" s="166"/>
      <c r="F36" s="166"/>
      <c r="G36" s="166"/>
      <c r="H36" s="153"/>
    </row>
    <row r="37" spans="1:8" ht="25.5">
      <c r="A37" s="67">
        <f>A25+1</f>
        <v>4</v>
      </c>
      <c r="B37" s="159" t="s">
        <v>93</v>
      </c>
      <c r="C37" s="167">
        <v>61</v>
      </c>
      <c r="D37" s="161">
        <f>'TABEL 3A'!D37</f>
        <v>0</v>
      </c>
      <c r="E37" s="598">
        <v>0</v>
      </c>
      <c r="F37" s="161">
        <f>'TABEL 3A'!E37</f>
        <v>0</v>
      </c>
      <c r="G37" s="598">
        <v>0</v>
      </c>
      <c r="H37" s="152" t="s">
        <v>5</v>
      </c>
    </row>
    <row r="38" spans="2:8" ht="25.5">
      <c r="B38" s="159" t="s">
        <v>92</v>
      </c>
      <c r="C38" s="185">
        <f>'TABEL 3A'!C38</f>
        <v>0</v>
      </c>
      <c r="D38" s="161">
        <f>'TABEL 3A'!D38</f>
        <v>0</v>
      </c>
      <c r="E38" s="598">
        <v>0</v>
      </c>
      <c r="F38" s="161">
        <f>'TABEL 3A'!E38</f>
        <v>0</v>
      </c>
      <c r="G38" s="598">
        <v>0</v>
      </c>
      <c r="H38" s="152" t="s">
        <v>9</v>
      </c>
    </row>
    <row r="39" spans="2:8" s="154" customFormat="1" ht="12.75">
      <c r="B39" s="168"/>
      <c r="C39" s="169"/>
      <c r="D39" s="170"/>
      <c r="E39" s="170"/>
      <c r="F39" s="170"/>
      <c r="G39" s="170"/>
      <c r="H39" s="153"/>
    </row>
    <row r="40" spans="1:8" ht="25.5">
      <c r="A40" s="67">
        <f>A37+1</f>
        <v>5</v>
      </c>
      <c r="B40" s="159" t="s">
        <v>95</v>
      </c>
      <c r="C40" s="167"/>
      <c r="D40" s="161"/>
      <c r="E40" s="599"/>
      <c r="F40" s="161"/>
      <c r="G40" s="599"/>
      <c r="H40" s="172"/>
    </row>
    <row r="41" spans="2:8" ht="12.75">
      <c r="B41" s="547" t="s">
        <v>6</v>
      </c>
      <c r="C41" s="167">
        <v>60</v>
      </c>
      <c r="D41" s="161">
        <f>'TABEL 3A'!D41</f>
        <v>0</v>
      </c>
      <c r="E41" s="598">
        <v>0</v>
      </c>
      <c r="F41" s="161">
        <f>'TABEL 3A'!E41</f>
        <v>0</v>
      </c>
      <c r="G41" s="598">
        <v>0</v>
      </c>
      <c r="H41" s="152" t="s">
        <v>5</v>
      </c>
    </row>
    <row r="42" spans="2:8" ht="12.75">
      <c r="B42" s="547" t="s">
        <v>7</v>
      </c>
      <c r="C42" s="167">
        <v>60</v>
      </c>
      <c r="D42" s="161">
        <f>'TABEL 3A'!D42</f>
        <v>0</v>
      </c>
      <c r="E42" s="598">
        <v>0</v>
      </c>
      <c r="F42" s="161">
        <f>'TABEL 3A'!E42</f>
        <v>0</v>
      </c>
      <c r="G42" s="598">
        <v>0</v>
      </c>
      <c r="H42" s="152" t="s">
        <v>5</v>
      </c>
    </row>
    <row r="43" spans="2:8" ht="12.75">
      <c r="B43" s="173"/>
      <c r="C43" s="174"/>
      <c r="D43" s="175"/>
      <c r="E43" s="175"/>
      <c r="F43" s="175"/>
      <c r="G43" s="175"/>
      <c r="H43" s="176"/>
    </row>
    <row r="44" spans="1:9" s="34" customFormat="1" ht="12.75">
      <c r="A44" s="67">
        <f>A40+1</f>
        <v>6</v>
      </c>
      <c r="B44" s="159" t="s">
        <v>89</v>
      </c>
      <c r="C44" s="167"/>
      <c r="D44" s="161"/>
      <c r="E44" s="599"/>
      <c r="F44" s="161"/>
      <c r="G44" s="599"/>
      <c r="H44" s="172"/>
      <c r="I44" s="67"/>
    </row>
    <row r="45" spans="1:9" s="34" customFormat="1" ht="12.75">
      <c r="A45" s="67"/>
      <c r="B45" s="547" t="s">
        <v>8</v>
      </c>
      <c r="C45" s="167">
        <v>70</v>
      </c>
      <c r="D45" s="161">
        <f>'TABEL 3A'!D45</f>
        <v>0</v>
      </c>
      <c r="E45" s="598">
        <v>0</v>
      </c>
      <c r="F45" s="161">
        <f>'TABEL 3A'!E45</f>
        <v>0</v>
      </c>
      <c r="G45" s="598">
        <v>0</v>
      </c>
      <c r="H45" s="152" t="s">
        <v>9</v>
      </c>
      <c r="I45" s="67"/>
    </row>
    <row r="46" spans="1:9" s="34" customFormat="1" ht="12.75">
      <c r="A46" s="67"/>
      <c r="B46" s="547" t="s">
        <v>10</v>
      </c>
      <c r="C46" s="167">
        <v>70</v>
      </c>
      <c r="D46" s="161">
        <f>'TABEL 3A'!D46</f>
        <v>0</v>
      </c>
      <c r="E46" s="598">
        <v>0</v>
      </c>
      <c r="F46" s="161">
        <f>'TABEL 3A'!E46</f>
        <v>0</v>
      </c>
      <c r="G46" s="598">
        <v>0</v>
      </c>
      <c r="H46" s="152" t="s">
        <v>9</v>
      </c>
      <c r="I46" s="67"/>
    </row>
    <row r="47" spans="1:9" s="34" customFormat="1" ht="12.75">
      <c r="A47" s="67"/>
      <c r="B47" s="173"/>
      <c r="C47" s="174"/>
      <c r="D47" s="175"/>
      <c r="E47" s="175"/>
      <c r="F47" s="175"/>
      <c r="G47" s="175"/>
      <c r="H47" s="158"/>
      <c r="I47" s="67"/>
    </row>
    <row r="48" spans="1:8" ht="25.5">
      <c r="A48" s="67">
        <f>A44+1</f>
        <v>7</v>
      </c>
      <c r="B48" s="177" t="s">
        <v>11</v>
      </c>
      <c r="C48" s="185">
        <f>'TABEL 3A'!C48</f>
        <v>0</v>
      </c>
      <c r="D48" s="161">
        <f>'TABEL 3A'!D48</f>
        <v>0</v>
      </c>
      <c r="E48" s="598">
        <v>0</v>
      </c>
      <c r="F48" s="161">
        <f>'TABEL 3A'!E48</f>
        <v>0</v>
      </c>
      <c r="G48" s="598">
        <v>0</v>
      </c>
      <c r="H48" s="152" t="s">
        <v>5</v>
      </c>
    </row>
    <row r="49" spans="2:8" ht="12.75">
      <c r="B49" s="178"/>
      <c r="C49" s="179"/>
      <c r="D49" s="175"/>
      <c r="E49" s="175"/>
      <c r="F49" s="175"/>
      <c r="G49" s="175"/>
      <c r="H49" s="158"/>
    </row>
    <row r="50" spans="1:10" ht="25.5">
      <c r="A50" s="67">
        <f>A48+1</f>
        <v>8</v>
      </c>
      <c r="B50" s="177" t="s">
        <v>12</v>
      </c>
      <c r="C50" s="185">
        <f>'TABEL 3A'!C50</f>
        <v>0</v>
      </c>
      <c r="D50" s="161">
        <f>'TABEL 3A'!D50</f>
        <v>0</v>
      </c>
      <c r="E50" s="598">
        <v>0</v>
      </c>
      <c r="F50" s="161">
        <f>'TABEL 3A'!E50</f>
        <v>0</v>
      </c>
      <c r="G50" s="598">
        <v>0</v>
      </c>
      <c r="H50" s="152" t="s">
        <v>5</v>
      </c>
      <c r="J50" s="129"/>
    </row>
    <row r="51" spans="1:8" ht="12.75">
      <c r="A51" s="154"/>
      <c r="B51" s="180"/>
      <c r="C51" s="153"/>
      <c r="D51" s="166"/>
      <c r="E51" s="166"/>
      <c r="F51" s="166"/>
      <c r="G51" s="166"/>
      <c r="H51" s="153"/>
    </row>
    <row r="52" spans="1:10" ht="51">
      <c r="A52" s="67">
        <f>A50+1</f>
        <v>9</v>
      </c>
      <c r="B52" s="159" t="s">
        <v>96</v>
      </c>
      <c r="C52" s="185">
        <f>'TABEL 3A'!C52</f>
        <v>0</v>
      </c>
      <c r="D52" s="161">
        <f>'TABEL 3A'!D52</f>
        <v>0</v>
      </c>
      <c r="E52" s="598">
        <v>0</v>
      </c>
      <c r="F52" s="161">
        <f>'TABEL 3A'!E52</f>
        <v>0</v>
      </c>
      <c r="G52" s="598">
        <v>0</v>
      </c>
      <c r="H52" s="152" t="s">
        <v>5</v>
      </c>
      <c r="J52" s="129"/>
    </row>
    <row r="53" spans="2:8" ht="12.75">
      <c r="B53" s="180"/>
      <c r="C53" s="182"/>
      <c r="D53" s="166"/>
      <c r="E53" s="166"/>
      <c r="F53" s="166"/>
      <c r="G53" s="166"/>
      <c r="H53" s="153"/>
    </row>
    <row r="54" spans="1:8" s="34" customFormat="1" ht="38.25">
      <c r="A54" s="67">
        <f>A52+1</f>
        <v>10</v>
      </c>
      <c r="B54" s="183" t="s">
        <v>94</v>
      </c>
      <c r="C54" s="185">
        <f>'TABEL 3A'!C54</f>
        <v>0</v>
      </c>
      <c r="D54" s="161">
        <f>'TABEL 3A'!D54</f>
        <v>0</v>
      </c>
      <c r="E54" s="598">
        <v>0</v>
      </c>
      <c r="F54" s="161">
        <f>'TABEL 3A'!E54</f>
        <v>0</v>
      </c>
      <c r="G54" s="598">
        <v>0</v>
      </c>
      <c r="H54" s="152" t="s">
        <v>9</v>
      </c>
    </row>
    <row r="55" spans="1:8" ht="12.75">
      <c r="A55" s="154"/>
      <c r="B55" s="180"/>
      <c r="C55" s="181"/>
      <c r="D55" s="166"/>
      <c r="E55" s="166"/>
      <c r="F55" s="166"/>
      <c r="G55" s="166"/>
      <c r="H55" s="153"/>
    </row>
    <row r="56" spans="1:8" ht="38.25">
      <c r="A56" s="67">
        <f>A54+1</f>
        <v>11</v>
      </c>
      <c r="B56" s="183" t="s">
        <v>97</v>
      </c>
      <c r="C56" s="577">
        <f>+'TABEL 3A'!C56</f>
        <v>0</v>
      </c>
      <c r="D56" s="161">
        <f>'TABEL 3A'!D56</f>
        <v>0</v>
      </c>
      <c r="E56" s="598">
        <v>0</v>
      </c>
      <c r="F56" s="161">
        <f>'TABEL 3A'!E56</f>
        <v>0</v>
      </c>
      <c r="G56" s="598">
        <v>0</v>
      </c>
      <c r="H56" s="152" t="s">
        <v>5</v>
      </c>
    </row>
    <row r="57" spans="1:8" s="34" customFormat="1" ht="12.75">
      <c r="A57" s="67"/>
      <c r="B57" s="180"/>
      <c r="C57" s="184"/>
      <c r="D57" s="166"/>
      <c r="E57" s="166"/>
      <c r="F57" s="166"/>
      <c r="G57" s="166"/>
      <c r="H57" s="153"/>
    </row>
    <row r="58" spans="1:8" s="34" customFormat="1" ht="38.25">
      <c r="A58" s="67">
        <f>A56+1</f>
        <v>12</v>
      </c>
      <c r="B58" s="159" t="s">
        <v>449</v>
      </c>
      <c r="C58" s="185">
        <f>+'TABEL 3A'!C58</f>
        <v>0</v>
      </c>
      <c r="D58" s="161">
        <f>'TABEL 3A'!D58</f>
        <v>0</v>
      </c>
      <c r="E58" s="598">
        <v>0</v>
      </c>
      <c r="F58" s="161">
        <f>'TABEL 3A'!E58</f>
        <v>0</v>
      </c>
      <c r="G58" s="598">
        <v>0</v>
      </c>
      <c r="H58" s="152" t="s">
        <v>5</v>
      </c>
    </row>
    <row r="59" spans="1:8" s="34" customFormat="1" ht="38.25">
      <c r="A59" s="67">
        <f>+A58+1</f>
        <v>13</v>
      </c>
      <c r="B59" s="159" t="s">
        <v>453</v>
      </c>
      <c r="C59" s="185">
        <f>+'TABEL 3A'!C59</f>
        <v>0</v>
      </c>
      <c r="D59" s="161">
        <f>'TABEL 3A'!D59</f>
        <v>0</v>
      </c>
      <c r="E59" s="598">
        <v>0</v>
      </c>
      <c r="F59" s="161">
        <f>'TABEL 3A'!E59</f>
        <v>0</v>
      </c>
      <c r="G59" s="598">
        <v>0</v>
      </c>
      <c r="H59" s="152" t="s">
        <v>5</v>
      </c>
    </row>
    <row r="60" spans="1:8" s="34" customFormat="1" ht="38.25">
      <c r="A60" s="67">
        <f>+A59+1</f>
        <v>14</v>
      </c>
      <c r="B60" s="150" t="s">
        <v>450</v>
      </c>
      <c r="C60" s="185">
        <f>+'TABEL 3A'!C60</f>
        <v>0</v>
      </c>
      <c r="D60" s="161">
        <f>'TABEL 3A'!D60</f>
        <v>0</v>
      </c>
      <c r="E60" s="598">
        <v>0</v>
      </c>
      <c r="F60" s="161">
        <f>'TABEL 3A'!E60</f>
        <v>0</v>
      </c>
      <c r="G60" s="598">
        <v>0</v>
      </c>
      <c r="H60" s="152" t="s">
        <v>9</v>
      </c>
    </row>
    <row r="61" spans="2:8" ht="12.75">
      <c r="B61" s="180"/>
      <c r="C61" s="182"/>
      <c r="D61" s="166"/>
      <c r="E61" s="166"/>
      <c r="F61" s="166"/>
      <c r="G61" s="166"/>
      <c r="H61" s="153"/>
    </row>
    <row r="62" spans="1:8" s="34" customFormat="1" ht="12.75">
      <c r="A62" s="67">
        <f>+A60+1</f>
        <v>15</v>
      </c>
      <c r="B62" s="186" t="s">
        <v>13</v>
      </c>
      <c r="C62" s="187"/>
      <c r="D62" s="161">
        <f>'TABEL 3A'!D62</f>
        <v>0</v>
      </c>
      <c r="E62" s="161">
        <f>E63*E66</f>
        <v>0</v>
      </c>
      <c r="F62" s="161">
        <f>'TABEL 3A'!E62</f>
        <v>0</v>
      </c>
      <c r="G62" s="161">
        <f>G63*G66</f>
        <v>0</v>
      </c>
      <c r="H62" s="152" t="s">
        <v>5</v>
      </c>
    </row>
    <row r="63" spans="2:7" s="34" customFormat="1" ht="25.5">
      <c r="B63" s="548" t="s">
        <v>14</v>
      </c>
      <c r="C63" s="188"/>
      <c r="D63" s="189">
        <f>'TABEL 3A'!D63</f>
        <v>0</v>
      </c>
      <c r="E63" s="189">
        <f>(E64+E65)/2</f>
        <v>0</v>
      </c>
      <c r="F63" s="189">
        <f>'TABEL 3A'!E63</f>
        <v>0</v>
      </c>
      <c r="G63" s="189">
        <f>(G64+G65)/2</f>
        <v>0</v>
      </c>
    </row>
    <row r="64" spans="2:7" s="34" customFormat="1" ht="25.5">
      <c r="B64" s="558" t="s">
        <v>15</v>
      </c>
      <c r="C64" s="185">
        <f>'TABEL 3A'!C64</f>
        <v>0</v>
      </c>
      <c r="D64" s="189">
        <f>'TABEL 3A'!D64</f>
        <v>0</v>
      </c>
      <c r="E64" s="600">
        <v>0</v>
      </c>
      <c r="F64" s="189">
        <f>'TABEL 3A'!E64</f>
        <v>0</v>
      </c>
      <c r="G64" s="600">
        <v>0</v>
      </c>
    </row>
    <row r="65" spans="2:7" s="34" customFormat="1" ht="25.5">
      <c r="B65" s="558" t="s">
        <v>16</v>
      </c>
      <c r="C65" s="185">
        <f>'TABEL 3A'!C65</f>
        <v>0</v>
      </c>
      <c r="D65" s="189">
        <f>'TABEL 3A'!D65</f>
        <v>0</v>
      </c>
      <c r="E65" s="600">
        <v>0</v>
      </c>
      <c r="F65" s="189">
        <f>'TABEL 3A'!E65</f>
        <v>0</v>
      </c>
      <c r="G65" s="600">
        <v>0</v>
      </c>
    </row>
    <row r="66" spans="2:7" s="34" customFormat="1" ht="25.5">
      <c r="B66" s="549" t="s">
        <v>79</v>
      </c>
      <c r="C66" s="191"/>
      <c r="D66" s="218">
        <f>'TABEL 3A'!D66</f>
        <v>0</v>
      </c>
      <c r="E66" s="192">
        <v>0</v>
      </c>
      <c r="F66" s="218">
        <f>'TABEL 3A'!E66</f>
        <v>0</v>
      </c>
      <c r="G66" s="192">
        <v>0</v>
      </c>
    </row>
    <row r="67" spans="2:8" ht="12.75">
      <c r="B67" s="180"/>
      <c r="C67" s="182"/>
      <c r="D67" s="194"/>
      <c r="E67" s="194"/>
      <c r="F67" s="194"/>
      <c r="G67" s="194"/>
      <c r="H67" s="153"/>
    </row>
    <row r="68" spans="1:8" s="34" customFormat="1" ht="38.25">
      <c r="A68" s="67">
        <f>A62+1</f>
        <v>16</v>
      </c>
      <c r="B68" s="150" t="s">
        <v>98</v>
      </c>
      <c r="C68" s="17" t="s">
        <v>192</v>
      </c>
      <c r="D68" s="151">
        <f>'TABEL 3A'!D68</f>
        <v>0</v>
      </c>
      <c r="E68" s="161">
        <f>'TABEL 7'!D23</f>
        <v>0</v>
      </c>
      <c r="F68" s="151">
        <f>'TABEL 3A'!E68</f>
        <v>0</v>
      </c>
      <c r="G68" s="161">
        <f>'TABEL 7'!E23</f>
        <v>0</v>
      </c>
      <c r="H68" s="152" t="s">
        <v>5</v>
      </c>
    </row>
    <row r="69" spans="2:8" ht="12.75">
      <c r="B69" s="180"/>
      <c r="C69" s="182"/>
      <c r="D69" s="166"/>
      <c r="E69" s="166"/>
      <c r="F69" s="166"/>
      <c r="G69" s="166"/>
      <c r="H69" s="153"/>
    </row>
    <row r="70" spans="1:8" s="34" customFormat="1" ht="25.5">
      <c r="A70" s="67">
        <f>A68+1</f>
        <v>17</v>
      </c>
      <c r="B70" s="150" t="s">
        <v>374</v>
      </c>
      <c r="C70" s="187"/>
      <c r="D70" s="161">
        <f>'TABEL 3A'!D70</f>
        <v>0</v>
      </c>
      <c r="E70" s="161">
        <f>E71*E74</f>
        <v>0</v>
      </c>
      <c r="F70" s="161">
        <f>'TABEL 3A'!E70</f>
        <v>0</v>
      </c>
      <c r="G70" s="161">
        <f>G71*G74</f>
        <v>0</v>
      </c>
      <c r="H70" s="152" t="s">
        <v>5</v>
      </c>
    </row>
    <row r="71" spans="2:7" s="34" customFormat="1" ht="12.75">
      <c r="B71" s="559" t="s">
        <v>375</v>
      </c>
      <c r="C71" s="191"/>
      <c r="D71" s="189">
        <f>'TABEL 3A'!D71</f>
        <v>0</v>
      </c>
      <c r="E71" s="189">
        <f>(E72+E73)/2</f>
        <v>0</v>
      </c>
      <c r="F71" s="189">
        <f>'TABEL 3A'!E71</f>
        <v>0</v>
      </c>
      <c r="G71" s="189">
        <f>(G72+G73)/2</f>
        <v>0</v>
      </c>
    </row>
    <row r="72" spans="2:7" s="34" customFormat="1" ht="25.5">
      <c r="B72" s="560" t="s">
        <v>376</v>
      </c>
      <c r="C72" s="185">
        <f>'TABEL 3A'!C72</f>
        <v>0</v>
      </c>
      <c r="D72" s="189">
        <f>'TABEL 3A'!D72</f>
        <v>0</v>
      </c>
      <c r="E72" s="600">
        <v>0</v>
      </c>
      <c r="F72" s="189">
        <f>'TABEL 3A'!E72</f>
        <v>0</v>
      </c>
      <c r="G72" s="600">
        <v>0</v>
      </c>
    </row>
    <row r="73" spans="2:7" s="34" customFormat="1" ht="25.5">
      <c r="B73" s="560" t="s">
        <v>377</v>
      </c>
      <c r="C73" s="185">
        <f>'TABEL 3A'!C73</f>
        <v>0</v>
      </c>
      <c r="D73" s="189">
        <f>'TABEL 3A'!D73</f>
        <v>0</v>
      </c>
      <c r="E73" s="600">
        <v>0</v>
      </c>
      <c r="F73" s="189">
        <f>'TABEL 3A'!E73</f>
        <v>0</v>
      </c>
      <c r="G73" s="600">
        <v>0</v>
      </c>
    </row>
    <row r="74" spans="2:7" s="34" customFormat="1" ht="25.5">
      <c r="B74" s="559" t="s">
        <v>99</v>
      </c>
      <c r="C74" s="191"/>
      <c r="D74" s="218">
        <f>'TABEL 3A'!D74</f>
        <v>0</v>
      </c>
      <c r="E74" s="192">
        <v>0</v>
      </c>
      <c r="F74" s="218">
        <f>'TABEL 3A'!E74</f>
        <v>0</v>
      </c>
      <c r="G74" s="192">
        <v>0</v>
      </c>
    </row>
    <row r="75" spans="1:8" s="34" customFormat="1" ht="12.75">
      <c r="A75" s="67"/>
      <c r="B75" s="180"/>
      <c r="C75" s="184"/>
      <c r="D75" s="194"/>
      <c r="E75" s="194"/>
      <c r="F75" s="194"/>
      <c r="G75" s="194"/>
      <c r="H75" s="153"/>
    </row>
    <row r="76" spans="1:8" s="34" customFormat="1" ht="25.5">
      <c r="A76" s="67">
        <f>+A70+1</f>
        <v>18</v>
      </c>
      <c r="B76" s="150" t="s">
        <v>381</v>
      </c>
      <c r="C76" s="187"/>
      <c r="D76" s="161">
        <f>'TABEL 3A'!D76</f>
        <v>0</v>
      </c>
      <c r="E76" s="161">
        <f>E77*E80</f>
        <v>0</v>
      </c>
      <c r="F76" s="161">
        <f>'TABEL 3A'!E76</f>
        <v>0</v>
      </c>
      <c r="G76" s="161">
        <f>G77*G80</f>
        <v>0</v>
      </c>
      <c r="H76" s="152" t="s">
        <v>9</v>
      </c>
    </row>
    <row r="77" spans="2:7" s="34" customFormat="1" ht="12.75">
      <c r="B77" s="559" t="s">
        <v>378</v>
      </c>
      <c r="C77" s="191"/>
      <c r="D77" s="189">
        <f>'TABEL 3A'!D77</f>
        <v>0</v>
      </c>
      <c r="E77" s="189">
        <f>(E78+E79)/2</f>
        <v>0</v>
      </c>
      <c r="F77" s="189">
        <f>'TABEL 3A'!E77</f>
        <v>0</v>
      </c>
      <c r="G77" s="189">
        <f>(G78+G79)/2</f>
        <v>0</v>
      </c>
    </row>
    <row r="78" spans="2:7" s="34" customFormat="1" ht="25.5">
      <c r="B78" s="560" t="s">
        <v>379</v>
      </c>
      <c r="C78" s="185">
        <f>'TABEL 3A'!C78</f>
        <v>0</v>
      </c>
      <c r="D78" s="189">
        <f>'TABEL 3A'!D78</f>
        <v>0</v>
      </c>
      <c r="E78" s="600">
        <v>0</v>
      </c>
      <c r="F78" s="189">
        <f>'TABEL 3A'!E78</f>
        <v>0</v>
      </c>
      <c r="G78" s="600">
        <v>0</v>
      </c>
    </row>
    <row r="79" spans="2:7" s="34" customFormat="1" ht="25.5">
      <c r="B79" s="560" t="s">
        <v>380</v>
      </c>
      <c r="C79" s="185">
        <f>'TABEL 3A'!C79</f>
        <v>0</v>
      </c>
      <c r="D79" s="189">
        <f>'TABEL 3A'!D79</f>
        <v>0</v>
      </c>
      <c r="E79" s="600">
        <v>0</v>
      </c>
      <c r="F79" s="189">
        <f>'TABEL 3A'!E79</f>
        <v>0</v>
      </c>
      <c r="G79" s="600">
        <v>0</v>
      </c>
    </row>
    <row r="80" spans="2:7" s="34" customFormat="1" ht="25.5">
      <c r="B80" s="559" t="s">
        <v>99</v>
      </c>
      <c r="C80" s="191"/>
      <c r="D80" s="218">
        <f>'TABEL 3A'!D80</f>
        <v>0</v>
      </c>
      <c r="E80" s="192">
        <v>0</v>
      </c>
      <c r="F80" s="218">
        <f>'TABEL 3A'!E80</f>
        <v>0</v>
      </c>
      <c r="G80" s="192">
        <v>0</v>
      </c>
    </row>
    <row r="81" spans="1:8" s="34" customFormat="1" ht="12.75">
      <c r="A81" s="67"/>
      <c r="B81" s="180"/>
      <c r="C81" s="184"/>
      <c r="D81" s="194"/>
      <c r="E81" s="194"/>
      <c r="F81" s="194"/>
      <c r="G81" s="194"/>
      <c r="H81" s="153"/>
    </row>
    <row r="82" spans="1:8" s="34" customFormat="1" ht="25.5">
      <c r="A82" s="67">
        <f>+A76+1</f>
        <v>19</v>
      </c>
      <c r="B82" s="150" t="s">
        <v>451</v>
      </c>
      <c r="C82" s="187"/>
      <c r="D82" s="151">
        <f>'TABEL 3A'!D82</f>
        <v>0</v>
      </c>
      <c r="E82" s="151"/>
      <c r="F82" s="151">
        <f>'TABEL 3A'!E82</f>
        <v>0</v>
      </c>
      <c r="G82" s="161">
        <f>G83*G84</f>
        <v>0</v>
      </c>
      <c r="H82" s="152" t="s">
        <v>5</v>
      </c>
    </row>
    <row r="83" spans="2:7" s="34" customFormat="1" ht="25.5">
      <c r="B83" s="549" t="s">
        <v>470</v>
      </c>
      <c r="C83" s="873" t="s">
        <v>433</v>
      </c>
      <c r="D83" s="196">
        <f>'TABEL 3A'!D83</f>
        <v>0</v>
      </c>
      <c r="E83" s="196"/>
      <c r="F83" s="196">
        <f>'TABEL 3A'!E83</f>
        <v>0</v>
      </c>
      <c r="G83" s="478">
        <f>+'TABEL 4A'!J46</f>
        <v>0</v>
      </c>
    </row>
    <row r="84" spans="2:7" s="34" customFormat="1" ht="25.5">
      <c r="B84" s="549" t="s">
        <v>99</v>
      </c>
      <c r="C84" s="191"/>
      <c r="D84" s="219">
        <f>'TABEL 3A'!D84</f>
        <v>0</v>
      </c>
      <c r="E84" s="198"/>
      <c r="F84" s="219">
        <f>'TABEL 3A'!E84</f>
        <v>0</v>
      </c>
      <c r="G84" s="192">
        <v>0</v>
      </c>
    </row>
    <row r="85" spans="1:8" s="34" customFormat="1" ht="25.5">
      <c r="A85" s="67"/>
      <c r="B85" s="779" t="s">
        <v>436</v>
      </c>
      <c r="C85" s="872"/>
      <c r="D85" s="780">
        <f>'TABEL 3A'!D85</f>
        <v>0</v>
      </c>
      <c r="E85" s="780"/>
      <c r="F85" s="780">
        <f>'TABEL 3A'!E85</f>
        <v>0</v>
      </c>
      <c r="G85" s="791">
        <f>G86*G87</f>
        <v>0</v>
      </c>
      <c r="H85" s="152" t="s">
        <v>5</v>
      </c>
    </row>
    <row r="86" spans="2:7" s="34" customFormat="1" ht="25.5">
      <c r="B86" s="783" t="s">
        <v>437</v>
      </c>
      <c r="C86" s="873" t="s">
        <v>434</v>
      </c>
      <c r="D86" s="785">
        <f>'TABEL 3A'!D86</f>
        <v>0</v>
      </c>
      <c r="E86" s="785"/>
      <c r="F86" s="785">
        <f>'TABEL 3A'!E86</f>
        <v>0</v>
      </c>
      <c r="G86" s="874">
        <f>+'TABEL 4B'!J46</f>
        <v>0</v>
      </c>
    </row>
    <row r="87" spans="2:7" s="34" customFormat="1" ht="25.5">
      <c r="B87" s="783" t="s">
        <v>99</v>
      </c>
      <c r="C87" s="851"/>
      <c r="D87" s="875">
        <f>'TABEL 3A'!D87</f>
        <v>0</v>
      </c>
      <c r="E87" s="789"/>
      <c r="F87" s="875">
        <f>'TABEL 3A'!E87</f>
        <v>0</v>
      </c>
      <c r="G87" s="876">
        <v>0</v>
      </c>
    </row>
    <row r="88" spans="1:8" s="34" customFormat="1" ht="12.75">
      <c r="A88" s="67"/>
      <c r="B88" s="180"/>
      <c r="C88" s="184"/>
      <c r="D88" s="194"/>
      <c r="E88" s="194"/>
      <c r="F88" s="194"/>
      <c r="G88" s="194"/>
      <c r="H88" s="153"/>
    </row>
    <row r="89" spans="1:8" s="34" customFormat="1" ht="25.5">
      <c r="A89" s="67">
        <f>A82+1</f>
        <v>20</v>
      </c>
      <c r="B89" s="150" t="s">
        <v>382</v>
      </c>
      <c r="C89" s="187"/>
      <c r="D89" s="151">
        <f>'TABEL 3A'!D89</f>
        <v>0</v>
      </c>
      <c r="E89" s="151"/>
      <c r="F89" s="151">
        <f>'TABEL 3A'!E89</f>
        <v>0</v>
      </c>
      <c r="G89" s="161">
        <f>G90*G93</f>
        <v>0</v>
      </c>
      <c r="H89" s="152" t="s">
        <v>5</v>
      </c>
    </row>
    <row r="90" spans="2:7" s="34" customFormat="1" ht="25.5">
      <c r="B90" s="549" t="s">
        <v>246</v>
      </c>
      <c r="C90" s="191"/>
      <c r="D90" s="199">
        <f>'TABEL 3A'!D90</f>
        <v>0</v>
      </c>
      <c r="E90" s="199"/>
      <c r="F90" s="199">
        <f>'TABEL 3A'!E90</f>
        <v>0</v>
      </c>
      <c r="G90" s="189">
        <f>(G91+G92)/2</f>
        <v>0</v>
      </c>
    </row>
    <row r="91" spans="2:7" s="34" customFormat="1" ht="38.25">
      <c r="B91" s="559" t="s">
        <v>247</v>
      </c>
      <c r="C91" s="17" t="s">
        <v>363</v>
      </c>
      <c r="D91" s="199">
        <f>'TABEL 3A'!D91</f>
        <v>0</v>
      </c>
      <c r="E91" s="199"/>
      <c r="F91" s="199">
        <f>'TABEL 3A'!E91</f>
        <v>0</v>
      </c>
      <c r="G91" s="189">
        <f>+'TABEL 5A'!J62</f>
        <v>0</v>
      </c>
    </row>
    <row r="92" spans="2:7" s="34" customFormat="1" ht="38.25">
      <c r="B92" s="559" t="s">
        <v>248</v>
      </c>
      <c r="C92" s="17" t="s">
        <v>363</v>
      </c>
      <c r="D92" s="199">
        <f>'TABEL 3A'!D92</f>
        <v>0</v>
      </c>
      <c r="E92" s="199"/>
      <c r="F92" s="199">
        <f>'TABEL 3A'!E92</f>
        <v>0</v>
      </c>
      <c r="G92" s="189">
        <f>+'TABEL 5A'!J63</f>
        <v>0</v>
      </c>
    </row>
    <row r="93" spans="2:7" s="34" customFormat="1" ht="25.5">
      <c r="B93" s="549" t="s">
        <v>79</v>
      </c>
      <c r="C93" s="191"/>
      <c r="D93" s="199">
        <f>'TABEL 3A'!D93</f>
        <v>0</v>
      </c>
      <c r="E93" s="198"/>
      <c r="F93" s="219">
        <f>'TABEL 3A'!E93</f>
        <v>0</v>
      </c>
      <c r="G93" s="192">
        <v>0</v>
      </c>
    </row>
    <row r="94" spans="2:8" ht="12.75">
      <c r="B94" s="180"/>
      <c r="C94" s="182"/>
      <c r="D94" s="194"/>
      <c r="E94" s="194"/>
      <c r="F94" s="194"/>
      <c r="G94" s="194"/>
      <c r="H94" s="153"/>
    </row>
    <row r="95" spans="1:8" ht="18" customHeight="1">
      <c r="A95" s="67">
        <f>A89+1</f>
        <v>21</v>
      </c>
      <c r="B95" s="150" t="s">
        <v>66</v>
      </c>
      <c r="C95" s="17" t="s">
        <v>197</v>
      </c>
      <c r="D95" s="161">
        <f>'TABEL 3A'!D95</f>
        <v>0</v>
      </c>
      <c r="E95" s="161">
        <f>+'TABEL 8'!H45</f>
        <v>0</v>
      </c>
      <c r="F95" s="161">
        <f>+'TABEL 3A'!E95</f>
        <v>0</v>
      </c>
      <c r="G95" s="161">
        <f>+'TABEL 8'!O45</f>
        <v>0</v>
      </c>
      <c r="H95" s="152" t="s">
        <v>5</v>
      </c>
    </row>
    <row r="96" spans="2:8" ht="12.75">
      <c r="B96" s="180"/>
      <c r="C96" s="182"/>
      <c r="D96" s="194"/>
      <c r="E96" s="194"/>
      <c r="F96" s="194"/>
      <c r="G96" s="194"/>
      <c r="H96" s="153"/>
    </row>
    <row r="97" spans="2:8" ht="12.75">
      <c r="B97" s="180"/>
      <c r="C97" s="182"/>
      <c r="D97" s="131" t="s">
        <v>0</v>
      </c>
      <c r="E97" s="131" t="s">
        <v>1</v>
      </c>
      <c r="F97" s="132" t="s">
        <v>0</v>
      </c>
      <c r="G97" s="132" t="s">
        <v>1</v>
      </c>
      <c r="H97" s="153"/>
    </row>
    <row r="98" spans="2:9" ht="12.75">
      <c r="B98" s="200"/>
      <c r="C98" s="201"/>
      <c r="D98" s="202">
        <f>D12</f>
        <v>2015</v>
      </c>
      <c r="E98" s="202">
        <f>E12</f>
        <v>2015</v>
      </c>
      <c r="F98" s="202">
        <f>F12</f>
        <v>2016</v>
      </c>
      <c r="G98" s="202">
        <f>G12</f>
        <v>2016</v>
      </c>
      <c r="H98" s="193"/>
      <c r="I98" s="69"/>
    </row>
    <row r="99" spans="2:9" ht="12.75">
      <c r="B99" s="203"/>
      <c r="C99" s="926"/>
      <c r="D99" s="205">
        <f>D13</f>
        <v>0</v>
      </c>
      <c r="E99" s="205">
        <f>E13</f>
        <v>0</v>
      </c>
      <c r="F99" s="205">
        <f>+D13</f>
        <v>0</v>
      </c>
      <c r="G99" s="205">
        <f>+E13</f>
        <v>0</v>
      </c>
      <c r="H99" s="193"/>
      <c r="I99" s="153"/>
    </row>
    <row r="100" spans="2:9" ht="12.75">
      <c r="B100" s="206"/>
      <c r="C100" s="927"/>
      <c r="D100" s="207" t="str">
        <f>D14</f>
        <v>elektriciteit</v>
      </c>
      <c r="E100" s="207" t="str">
        <f>E14</f>
        <v>elektriciteit</v>
      </c>
      <c r="F100" s="207" t="str">
        <f>+D14</f>
        <v>elektriciteit</v>
      </c>
      <c r="G100" s="207" t="str">
        <f>+E14</f>
        <v>elektriciteit</v>
      </c>
      <c r="H100" s="193"/>
      <c r="I100" s="69"/>
    </row>
    <row r="101" spans="2:9" ht="25.5" customHeight="1">
      <c r="B101" s="136" t="s">
        <v>217</v>
      </c>
      <c r="C101" s="201"/>
      <c r="D101" s="208">
        <f>+D20+D23+D26+D62+D68+D70+D82+D89-D76+D85</f>
        <v>0</v>
      </c>
      <c r="E101" s="601">
        <f>+E20+E23+E26+E62+E68+E70+E82+E89-E76+E85</f>
        <v>0</v>
      </c>
      <c r="F101" s="208">
        <f>+F20+F23+F26+F62+F68+F70+F82+F89-F76+F85</f>
        <v>0</v>
      </c>
      <c r="G101" s="601">
        <f>+G20+G23+G26+G62+G68+G70+G82+G89-G76+G85</f>
        <v>0</v>
      </c>
      <c r="H101" s="193"/>
      <c r="I101" s="69"/>
    </row>
    <row r="102" spans="2:9" ht="18" customHeight="1">
      <c r="B102" s="136" t="s">
        <v>218</v>
      </c>
      <c r="C102" s="201"/>
      <c r="D102" s="208">
        <f aca="true" t="shared" si="2" ref="D102:G103">+D27</f>
        <v>0</v>
      </c>
      <c r="E102" s="601">
        <f t="shared" si="2"/>
        <v>0</v>
      </c>
      <c r="F102" s="208">
        <f t="shared" si="2"/>
        <v>0</v>
      </c>
      <c r="G102" s="601">
        <f t="shared" si="2"/>
        <v>0</v>
      </c>
      <c r="H102" s="193"/>
      <c r="I102" s="69"/>
    </row>
    <row r="103" spans="2:9" ht="18" customHeight="1">
      <c r="B103" s="136" t="s">
        <v>231</v>
      </c>
      <c r="C103" s="201"/>
      <c r="D103" s="208">
        <f t="shared" si="2"/>
        <v>0</v>
      </c>
      <c r="E103" s="601">
        <f t="shared" si="2"/>
        <v>0</v>
      </c>
      <c r="F103" s="208">
        <f t="shared" si="2"/>
        <v>0</v>
      </c>
      <c r="G103" s="601">
        <f t="shared" si="2"/>
        <v>0</v>
      </c>
      <c r="H103" s="193"/>
      <c r="I103" s="69"/>
    </row>
    <row r="104" spans="2:8" ht="29.25" customHeight="1">
      <c r="B104" s="138" t="s">
        <v>222</v>
      </c>
      <c r="C104" s="167"/>
      <c r="D104" s="208">
        <f>+D37-D38+D41+D42-D45-D46+D48+D50+D52+D56-D54+D29</f>
        <v>0</v>
      </c>
      <c r="E104" s="601">
        <f>+E37-E38+E41+E42-E45-E46+E48+E50+E52+E56-E54+E29</f>
        <v>0</v>
      </c>
      <c r="F104" s="220">
        <f>+F37-F38+F41+F42-F45-F46+F48+F50+F52+F56-F54+F29</f>
        <v>0</v>
      </c>
      <c r="G104" s="601">
        <f>+G37-G38+G41+G42-G45-G46+G48+G50+G52+G56-G54+G29</f>
        <v>0</v>
      </c>
      <c r="H104" s="194"/>
    </row>
    <row r="105" spans="2:8" ht="29.25" customHeight="1">
      <c r="B105" s="138" t="s">
        <v>252</v>
      </c>
      <c r="C105" s="167"/>
      <c r="D105" s="208">
        <f>+D58+D30+D59-D60+D21</f>
        <v>0</v>
      </c>
      <c r="E105" s="601">
        <f>+E58+E30+E59-E60+E21</f>
        <v>0</v>
      </c>
      <c r="F105" s="220">
        <f>+F58+F30+F59-F60+F21</f>
        <v>0</v>
      </c>
      <c r="G105" s="601">
        <f>+G58+G30+G59-G60+G21</f>
        <v>0</v>
      </c>
      <c r="H105" s="194"/>
    </row>
    <row r="106" spans="2:8" ht="29.25" customHeight="1">
      <c r="B106" s="138" t="s">
        <v>223</v>
      </c>
      <c r="C106" s="167"/>
      <c r="D106" s="208">
        <f aca="true" t="shared" si="3" ref="D106:G108">+D31</f>
        <v>0</v>
      </c>
      <c r="E106" s="601">
        <f t="shared" si="3"/>
        <v>0</v>
      </c>
      <c r="F106" s="220">
        <f t="shared" si="3"/>
        <v>0</v>
      </c>
      <c r="G106" s="601">
        <f t="shared" si="3"/>
        <v>0</v>
      </c>
      <c r="H106" s="194"/>
    </row>
    <row r="107" spans="2:8" ht="29.25" customHeight="1">
      <c r="B107" s="138" t="s">
        <v>224</v>
      </c>
      <c r="C107" s="167"/>
      <c r="D107" s="208">
        <f t="shared" si="3"/>
        <v>0</v>
      </c>
      <c r="E107" s="601">
        <f t="shared" si="3"/>
        <v>0</v>
      </c>
      <c r="F107" s="220">
        <f t="shared" si="3"/>
        <v>0</v>
      </c>
      <c r="G107" s="601">
        <f t="shared" si="3"/>
        <v>0</v>
      </c>
      <c r="H107" s="194"/>
    </row>
    <row r="108" spans="2:8" ht="29.25" customHeight="1">
      <c r="B108" s="138" t="s">
        <v>225</v>
      </c>
      <c r="C108" s="167"/>
      <c r="D108" s="208">
        <f t="shared" si="3"/>
        <v>0</v>
      </c>
      <c r="E108" s="601">
        <f t="shared" si="3"/>
        <v>0</v>
      </c>
      <c r="F108" s="220">
        <f t="shared" si="3"/>
        <v>0</v>
      </c>
      <c r="G108" s="601">
        <f t="shared" si="3"/>
        <v>0</v>
      </c>
      <c r="H108" s="194"/>
    </row>
    <row r="109" spans="2:9" ht="31.5" customHeight="1">
      <c r="B109" s="138" t="s">
        <v>227</v>
      </c>
      <c r="C109" s="167"/>
      <c r="D109" s="208">
        <f>+D95+D34</f>
        <v>0</v>
      </c>
      <c r="E109" s="601">
        <f>+E95+E34</f>
        <v>0</v>
      </c>
      <c r="F109" s="220">
        <f>+F95+F34</f>
        <v>0</v>
      </c>
      <c r="G109" s="601">
        <f>+G95+G34</f>
        <v>0</v>
      </c>
      <c r="H109" s="194"/>
      <c r="I109" s="69"/>
    </row>
    <row r="110" spans="2:9" ht="16.5" customHeight="1">
      <c r="B110" s="138" t="s">
        <v>226</v>
      </c>
      <c r="C110" s="167"/>
      <c r="D110" s="208">
        <f>+D35</f>
        <v>0</v>
      </c>
      <c r="E110" s="601">
        <f>+E35</f>
        <v>0</v>
      </c>
      <c r="F110" s="220">
        <f>+F35</f>
        <v>0</v>
      </c>
      <c r="G110" s="601">
        <f>+G35</f>
        <v>0</v>
      </c>
      <c r="H110" s="194"/>
      <c r="I110" s="69"/>
    </row>
    <row r="111" spans="2:9" ht="11.25" customHeight="1">
      <c r="B111" s="138"/>
      <c r="C111" s="167"/>
      <c r="D111" s="208"/>
      <c r="E111" s="601"/>
      <c r="F111" s="220"/>
      <c r="G111" s="601"/>
      <c r="H111" s="194"/>
      <c r="I111" s="69"/>
    </row>
    <row r="112" spans="2:9" ht="27" customHeight="1">
      <c r="B112" s="140" t="s">
        <v>17</v>
      </c>
      <c r="C112" s="167"/>
      <c r="D112" s="209">
        <f>SUM(D101:D110)</f>
        <v>0</v>
      </c>
      <c r="E112" s="602">
        <f>SUM(E101:E110)</f>
        <v>0</v>
      </c>
      <c r="F112" s="221">
        <f>SUM(F101:F110)</f>
        <v>0</v>
      </c>
      <c r="G112" s="221">
        <f>SUM(G101:G110)</f>
        <v>0</v>
      </c>
      <c r="H112" s="210"/>
      <c r="I112" s="69"/>
    </row>
    <row r="113" spans="2:7" ht="12.75">
      <c r="B113" s="570" t="s">
        <v>383</v>
      </c>
      <c r="C113" s="213"/>
      <c r="D113" s="70"/>
      <c r="E113" s="571">
        <f>IF($E$100="elektriciteit",E112-('TABEL 1A'!G44+'TABEL 1A'!G61+'TABEL 1A'!G63+'TABEL 1A'!G66+'TABEL 1A'!G68-'TABEL 1A'!G14-'TABEL 1A'!G17-'TABEL 1A'!G18-'TABEL 1A'!G19-'TABEL 1A'!G21-'TABEL 1A'!G23-'TABEL 1A'!G26-'TABEL 1A'!G29),IF('TABEL 3B'!$E$100="gas",'TABEL 3B'!E112-('TABEL 1A'!L44+'TABEL 1A'!L61+'TABEL 1A'!L63+'TABEL 1A'!L66+'TABEL 1A'!L68-'TABEL 1A'!L14-'TABEL 1A'!L17-'TABEL 1A'!L18-'TABEL 1A'!L19-'TABEL 1A'!L21-'TABEL 1A'!L23-'TABEL 1A'!L26-'TABEL 1A'!L29),"FALSE"))</f>
        <v>0</v>
      </c>
      <c r="F113" s="70"/>
      <c r="G113" s="571">
        <f>IF($E$100="elektriciteit",G112-('TABEL 1B'!G44+'TABEL 1B'!G61+'TABEL 1B'!G63+'TABEL 1B'!G66+'TABEL 1B'!G68-'TABEL 1B'!G14-'TABEL 1B'!G17-'TABEL 1B'!G18-'TABEL 1B'!G19-'TABEL 1B'!G21-'TABEL 1B'!G23-'TABEL 1B'!G26-'TABEL 1B'!G29),IF('TABEL 3B'!$E$100="gas",'TABEL 3B'!G112-('TABEL 1B'!L44+'TABEL 1B'!L61+'TABEL 1B'!L63+'TABEL 1B'!L66+'TABEL 1B'!L68-'TABEL 1B'!L14-'TABEL 1B'!L17-'TABEL 1B'!L18-'TABEL 1B'!L19-'TABEL 1B'!L21-'TABEL 1B'!L23-'TABEL 1B'!L26-'TABEL 1B'!L29),"FALSE"))</f>
        <v>0</v>
      </c>
    </row>
    <row r="114" spans="4:7" ht="12.75">
      <c r="D114" s="211"/>
      <c r="E114" s="211"/>
      <c r="F114" s="211"/>
      <c r="G114" s="211"/>
    </row>
    <row r="115" spans="2:7" ht="33" customHeight="1">
      <c r="B115" s="621" t="s">
        <v>368</v>
      </c>
      <c r="C115" s="622" t="s">
        <v>365</v>
      </c>
      <c r="D115" s="625"/>
      <c r="E115" s="221">
        <f>IF($E$100="elektriciteit",SUM('TABEL 5B'!J71,'TABEL 5C'!I36),IF('TABEL 3B'!$E$100="gas",'TABEL 5D'!I38,"FALSE"))</f>
        <v>0</v>
      </c>
      <c r="F115" s="626"/>
      <c r="G115" s="221"/>
    </row>
    <row r="116" spans="2:7" ht="18.75" customHeight="1">
      <c r="B116" s="792" t="s">
        <v>407</v>
      </c>
      <c r="C116" s="793"/>
      <c r="D116" s="794"/>
      <c r="E116" s="795">
        <f>IF($E$100="elektriciteit",SUM('TABEL 5B'!J6,'TABEL 5B'!J42,'TABEL 5B'!J52,'TABEL 5B'!J58,'TABEL 5B'!J66,'TABEL 5C'!I36),IF('TABEL 3B'!$E$100="gas",'TABEL 5D'!I38,"FALSE"))</f>
        <v>0</v>
      </c>
      <c r="F116" s="796"/>
      <c r="G116" s="795"/>
    </row>
    <row r="117" spans="2:7" ht="18.75" customHeight="1">
      <c r="B117" s="792" t="s">
        <v>408</v>
      </c>
      <c r="C117" s="793"/>
      <c r="D117" s="794"/>
      <c r="E117" s="797">
        <f>IF($E$100="elektriciteit",SUM('TABEL 5B'!J68),IF('TABEL 3B'!$E$100="gas","0,00","FALSE"))</f>
        <v>0</v>
      </c>
      <c r="F117" s="796"/>
      <c r="G117" s="795"/>
    </row>
    <row r="118" spans="4:7" ht="12.75">
      <c r="D118" s="623"/>
      <c r="E118" s="623"/>
      <c r="F118" s="623"/>
      <c r="G118" s="623"/>
    </row>
    <row r="119" spans="2:7" ht="15.75" customHeight="1">
      <c r="B119" s="621" t="s">
        <v>102</v>
      </c>
      <c r="C119" s="201"/>
      <c r="D119" s="627"/>
      <c r="E119" s="624">
        <f>(E112-D112)+(D112-E115)</f>
        <v>0</v>
      </c>
      <c r="F119" s="627"/>
      <c r="G119" s="624">
        <f>(G112-F112)+(F112-G115)</f>
        <v>0</v>
      </c>
    </row>
    <row r="120" spans="2:7" ht="18.75" customHeight="1">
      <c r="B120" s="792" t="s">
        <v>407</v>
      </c>
      <c r="C120" s="793"/>
      <c r="D120" s="794"/>
      <c r="E120" s="798">
        <f>(SUM(E101:E104,E106:E110)-SUM(D101:D104,D106:D110))+(SUM(D101:D104,D106:D110)-E116)</f>
        <v>0</v>
      </c>
      <c r="F120" s="796"/>
      <c r="G120" s="795">
        <f>(SUM(G101:G104,G106:G110)-SUM(F101:F104,F106:F110)+(SUM(F101:F104,F106:F110)-G116))</f>
        <v>0</v>
      </c>
    </row>
    <row r="121" spans="2:7" ht="18.75" customHeight="1">
      <c r="B121" s="792" t="s">
        <v>408</v>
      </c>
      <c r="C121" s="793"/>
      <c r="D121" s="794"/>
      <c r="E121" s="795">
        <f>(E105-D105)+(D105-E117)</f>
        <v>0</v>
      </c>
      <c r="F121" s="796"/>
      <c r="G121" s="795">
        <f>(G105-F105)+(F105-G117)</f>
        <v>0</v>
      </c>
    </row>
    <row r="122" ht="15.75" customHeight="1">
      <c r="E122" s="223"/>
    </row>
    <row r="123" ht="12.75">
      <c r="E123" s="222" t="s">
        <v>100</v>
      </c>
    </row>
    <row r="124" spans="2:5" ht="12.75">
      <c r="B124" s="225"/>
      <c r="E124" s="224" t="s">
        <v>101</v>
      </c>
    </row>
    <row r="126" ht="12.75">
      <c r="B126" s="68"/>
    </row>
    <row r="132" spans="1:8" s="154" customFormat="1" ht="12.75">
      <c r="A132" s="67"/>
      <c r="B132" s="144"/>
      <c r="C132" s="69"/>
      <c r="D132" s="67"/>
      <c r="E132" s="67"/>
      <c r="F132" s="67"/>
      <c r="G132" s="67"/>
      <c r="H132" s="69"/>
    </row>
  </sheetData>
  <sheetProtection/>
  <mergeCells count="10">
    <mergeCell ref="C99:C100"/>
    <mergeCell ref="B7:G8"/>
    <mergeCell ref="A1:I1"/>
    <mergeCell ref="B16:B18"/>
    <mergeCell ref="C16:C18"/>
    <mergeCell ref="D16:D18"/>
    <mergeCell ref="E16:E18"/>
    <mergeCell ref="F16:F18"/>
    <mergeCell ref="G16:G18"/>
    <mergeCell ref="H16:H18"/>
  </mergeCells>
  <conditionalFormatting sqref="D41:G42 D45:G46 D48:G48 D50:G50 D52:G52 D54:G54 D56:G56 D58:G60 D62:G66 D68:G68">
    <cfRule type="expression" priority="5" dxfId="0" stopIfTrue="1">
      <formula>$D$14="gas"</formula>
    </cfRule>
  </conditionalFormatting>
  <conditionalFormatting sqref="E26:E35 E37:E38 E41:E42 E45:E46 E48 E50 E52 E54 E56 E58:E60 E62:E66 E68 E70:E74 E76:E80 E95 E101:E113 E115:E117 E119:E121">
    <cfRule type="expression" priority="4" dxfId="0" stopIfTrue="1">
      <formula>$P$2="ex-ante"</formula>
    </cfRule>
  </conditionalFormatting>
  <conditionalFormatting sqref="G119:G121 G115:G117 G101:G113 G95 G89:G93 G82:G84 G76:G80 G70:G74 G68 G62:G66 G58:G60 G56 G54 G52 G50 G48 G45:G46 G41:G42 G37:G38 G26:G35 G23 G20">
    <cfRule type="expression" priority="3" dxfId="0" stopIfTrue="1">
      <formula>$P$3="ex-ante"</formula>
    </cfRule>
  </conditionalFormatting>
  <conditionalFormatting sqref="G21">
    <cfRule type="expression" priority="2" dxfId="0" stopIfTrue="1">
      <formula>$P$3="ex-ante"</formula>
    </cfRule>
  </conditionalFormatting>
  <conditionalFormatting sqref="G85:G87">
    <cfRule type="expression" priority="1" dxfId="0" stopIfTrue="1">
      <formula>$P$3="ex-ante"</formula>
    </cfRule>
  </conditionalFormatting>
  <hyperlinks>
    <hyperlink ref="C83" location="'TABEL 4A'!Afdrukbereik" display="TABEL 4A"/>
    <hyperlink ref="C68" location="'TABEL 7'!A1" display="TABEL 7"/>
    <hyperlink ref="C95" location="'TABEL 8'!A1" display="TABEL 8"/>
    <hyperlink ref="C26" location="'TABEL 6'!A1" display="Tabel 6"/>
    <hyperlink ref="C27:C35" location="'TABEL 6'!A1" display="Tabel 6"/>
    <hyperlink ref="C23" location="'TABEL 5A'!A1" display="TABEL 5A"/>
    <hyperlink ref="C91" location="'TABEL 5A'!A1" display="TABEL 5A"/>
    <hyperlink ref="C92" location="'TABEL 5A'!A1" display="TABEL 5A"/>
    <hyperlink ref="C20" location="'TABEL 4A'!Afdrukbereik" display="TABEL 4A"/>
    <hyperlink ref="C21" location="'TABEL 4B'!Afdrukbereik" display="TABEL 4B"/>
    <hyperlink ref="C86" location="'TABEL 4B'!Afdrukbereik" display="TABEL 4B"/>
  </hyperlinks>
  <printOptions/>
  <pageMargins left="0.7480314960629921" right="0.7480314960629921" top="0.984251968503937" bottom="0.984251968503937" header="0.5118110236220472" footer="0.5118110236220472"/>
  <pageSetup fitToHeight="2" fitToWidth="2" horizontalDpi="600" verticalDpi="600" orientation="portrait" paperSize="8" scale="69" r:id="rId1"/>
</worksheet>
</file>

<file path=xl/worksheets/sheet7.xml><?xml version="1.0" encoding="utf-8"?>
<worksheet xmlns="http://schemas.openxmlformats.org/spreadsheetml/2006/main" xmlns:r="http://schemas.openxmlformats.org/officeDocument/2006/relationships">
  <sheetPr>
    <pageSetUpPr fitToPage="1"/>
  </sheetPr>
  <dimension ref="A1:AC54"/>
  <sheetViews>
    <sheetView zoomScale="80" zoomScaleNormal="80" zoomScaleSheetLayoutView="80" workbookViewId="0" topLeftCell="A1">
      <selection activeCell="B7" sqref="B7"/>
    </sheetView>
  </sheetViews>
  <sheetFormatPr defaultColWidth="11.421875" defaultRowHeight="12.75"/>
  <cols>
    <col min="1" max="1" width="17.7109375" style="226" customWidth="1"/>
    <col min="2" max="2" width="14.8515625" style="226" customWidth="1"/>
    <col min="3" max="8" width="17.7109375" style="226" customWidth="1"/>
    <col min="9" max="9" width="2.28125" style="226" customWidth="1"/>
    <col min="10" max="10" width="17.7109375" style="226" customWidth="1"/>
    <col min="11" max="11" width="2.00390625" style="226" customWidth="1"/>
    <col min="12" max="12" width="17.7109375" style="226" customWidth="1"/>
    <col min="13" max="13" width="26.7109375" style="226" bestFit="1" customWidth="1"/>
    <col min="14" max="14" width="14.00390625" style="226" customWidth="1"/>
    <col min="15" max="15" width="11.421875" style="226" customWidth="1"/>
    <col min="16" max="16" width="12.28125" style="226" bestFit="1" customWidth="1"/>
    <col min="17" max="16384" width="11.421875" style="226" customWidth="1"/>
  </cols>
  <sheetData>
    <row r="1" spans="1:13" ht="18.75" thickBot="1">
      <c r="A1" s="945" t="s">
        <v>454</v>
      </c>
      <c r="B1" s="946"/>
      <c r="C1" s="946"/>
      <c r="D1" s="946"/>
      <c r="E1" s="946"/>
      <c r="F1" s="946"/>
      <c r="G1" s="946"/>
      <c r="H1" s="946"/>
      <c r="I1" s="946"/>
      <c r="J1" s="947"/>
      <c r="K1" s="65"/>
      <c r="L1" s="65"/>
      <c r="M1" s="65"/>
    </row>
    <row r="2" spans="1:13" ht="13.5" thickBot="1">
      <c r="A2" s="227"/>
      <c r="B2" s="227"/>
      <c r="C2" s="227"/>
      <c r="D2" s="227"/>
      <c r="E2" s="227"/>
      <c r="F2" s="227"/>
      <c r="G2" s="227"/>
      <c r="H2" s="227"/>
      <c r="I2" s="227"/>
      <c r="J2" s="227"/>
      <c r="K2" s="227"/>
      <c r="L2" s="227"/>
      <c r="M2" s="227"/>
    </row>
    <row r="3" spans="1:29" s="229" customFormat="1" ht="18.75" thickBot="1">
      <c r="A3" s="932" t="s">
        <v>455</v>
      </c>
      <c r="B3" s="933"/>
      <c r="C3" s="933"/>
      <c r="D3" s="933"/>
      <c r="E3" s="933"/>
      <c r="F3" s="933"/>
      <c r="G3" s="933"/>
      <c r="H3" s="933"/>
      <c r="I3" s="933"/>
      <c r="J3" s="934"/>
      <c r="K3" s="228"/>
      <c r="L3" s="628"/>
      <c r="M3" s="629" t="str">
        <f>+TITELBLAD!B18</f>
        <v>Rapportering over boekjaren:</v>
      </c>
      <c r="N3" s="629">
        <f>+TITELBLAD!E18</f>
        <v>2015</v>
      </c>
      <c r="O3" s="629" t="str">
        <f>+TITELBLAD!F18</f>
        <v>ex-ante</v>
      </c>
      <c r="P3" s="226"/>
      <c r="Q3" s="226"/>
      <c r="R3" s="226"/>
      <c r="S3" s="226"/>
      <c r="T3" s="226"/>
      <c r="U3" s="226"/>
      <c r="V3" s="226"/>
      <c r="W3" s="226"/>
      <c r="X3" s="226"/>
      <c r="Y3" s="226"/>
      <c r="Z3" s="226"/>
      <c r="AA3" s="226"/>
      <c r="AB3" s="226"/>
      <c r="AC3" s="226"/>
    </row>
    <row r="4" spans="12:15" ht="13.5" thickBot="1">
      <c r="L4" s="629"/>
      <c r="M4" s="629"/>
      <c r="N4" s="629">
        <f>+TITELBLAD!E19</f>
        <v>2016</v>
      </c>
      <c r="O4" s="629" t="str">
        <f>+TITELBLAD!F19</f>
        <v>ex-ante</v>
      </c>
    </row>
    <row r="5" spans="3:15" ht="17.25" thickBot="1">
      <c r="C5" s="948">
        <f>+TITELBLAD!C7</f>
        <v>0</v>
      </c>
      <c r="D5" s="949"/>
      <c r="E5" s="949"/>
      <c r="F5" s="949"/>
      <c r="G5" s="949"/>
      <c r="H5" s="950"/>
      <c r="L5" s="629"/>
      <c r="M5" s="629"/>
      <c r="N5" s="629"/>
      <c r="O5" s="629"/>
    </row>
    <row r="6" spans="3:15" ht="17.25" thickBot="1">
      <c r="C6" s="948" t="str">
        <f>+TITELBLAD!C12</f>
        <v>elektriciteit</v>
      </c>
      <c r="D6" s="949"/>
      <c r="E6" s="949"/>
      <c r="F6" s="949"/>
      <c r="G6" s="949"/>
      <c r="H6" s="950"/>
      <c r="L6" s="629"/>
      <c r="M6" s="629"/>
      <c r="N6" s="629"/>
      <c r="O6" s="629"/>
    </row>
    <row r="7" spans="1:29" s="229" customFormat="1" ht="17.25" thickBot="1">
      <c r="A7" s="226"/>
      <c r="B7" s="226"/>
      <c r="C7" s="935" t="s">
        <v>53</v>
      </c>
      <c r="D7" s="936"/>
      <c r="E7" s="936"/>
      <c r="F7" s="936"/>
      <c r="G7" s="936"/>
      <c r="H7" s="937"/>
      <c r="I7" s="226"/>
      <c r="J7" s="226"/>
      <c r="K7" s="226"/>
      <c r="L7" s="226"/>
      <c r="M7" s="226"/>
      <c r="N7" s="226"/>
      <c r="O7" s="226"/>
      <c r="P7" s="226"/>
      <c r="Q7" s="226"/>
      <c r="R7" s="226"/>
      <c r="S7" s="226"/>
      <c r="T7" s="226"/>
      <c r="U7" s="226"/>
      <c r="V7" s="226"/>
      <c r="W7" s="226"/>
      <c r="X7" s="226"/>
      <c r="Y7" s="226"/>
      <c r="Z7" s="226"/>
      <c r="AA7" s="226"/>
      <c r="AB7" s="226"/>
      <c r="AC7" s="226"/>
    </row>
    <row r="8" spans="1:29" s="229" customFormat="1" ht="13.5" thickBot="1">
      <c r="A8" s="226"/>
      <c r="B8" s="226"/>
      <c r="C8" s="230">
        <f>TITELBLAD!E18</f>
        <v>2015</v>
      </c>
      <c r="D8" s="231">
        <f>C8+1</f>
        <v>2016</v>
      </c>
      <c r="E8" s="231">
        <f>D8+1</f>
        <v>2017</v>
      </c>
      <c r="F8" s="231">
        <f>E8+1</f>
        <v>2018</v>
      </c>
      <c r="G8" s="231">
        <f>F8+1</f>
        <v>2019</v>
      </c>
      <c r="H8" s="231">
        <f>G8+1</f>
        <v>2020</v>
      </c>
      <c r="I8" s="226"/>
      <c r="J8" s="226"/>
      <c r="K8" s="226"/>
      <c r="L8" s="226"/>
      <c r="M8" s="226"/>
      <c r="N8" s="226"/>
      <c r="O8" s="226"/>
      <c r="P8" s="226"/>
      <c r="Q8" s="226"/>
      <c r="R8" s="226"/>
      <c r="S8" s="226"/>
      <c r="T8" s="226"/>
      <c r="U8" s="226"/>
      <c r="V8" s="226"/>
      <c r="W8" s="226"/>
      <c r="X8" s="226"/>
      <c r="Y8" s="226"/>
      <c r="Z8" s="226"/>
      <c r="AA8" s="226"/>
      <c r="AB8" s="226"/>
      <c r="AC8" s="226"/>
    </row>
    <row r="9" spans="1:29" s="229" customFormat="1" ht="12.75">
      <c r="A9" s="226"/>
      <c r="B9" s="226"/>
      <c r="C9" s="593">
        <v>0</v>
      </c>
      <c r="D9" s="593">
        <v>0</v>
      </c>
      <c r="E9" s="232">
        <v>0</v>
      </c>
      <c r="F9" s="232">
        <v>0</v>
      </c>
      <c r="G9" s="232">
        <v>0</v>
      </c>
      <c r="H9" s="232">
        <v>0</v>
      </c>
      <c r="I9" s="226"/>
      <c r="J9" s="226"/>
      <c r="K9" s="226"/>
      <c r="L9" s="226"/>
      <c r="M9" s="226"/>
      <c r="N9" s="226"/>
      <c r="O9" s="226"/>
      <c r="P9" s="226"/>
      <c r="Q9" s="226"/>
      <c r="R9" s="226"/>
      <c r="S9" s="226"/>
      <c r="T9" s="226"/>
      <c r="U9" s="226"/>
      <c r="V9" s="226"/>
      <c r="W9" s="226"/>
      <c r="X9" s="226"/>
      <c r="Y9" s="226"/>
      <c r="Z9" s="226"/>
      <c r="AA9" s="226"/>
      <c r="AB9" s="226"/>
      <c r="AC9" s="226"/>
    </row>
    <row r="10" spans="3:8" s="233" customFormat="1" ht="12.75">
      <c r="C10" s="234" t="s">
        <v>106</v>
      </c>
      <c r="F10" s="235"/>
      <c r="G10" s="235"/>
      <c r="H10" s="235"/>
    </row>
    <row r="11" s="233" customFormat="1" ht="12.75">
      <c r="C11" s="236" t="s">
        <v>107</v>
      </c>
    </row>
    <row r="12" s="233" customFormat="1" ht="12.75">
      <c r="C12" s="236"/>
    </row>
    <row r="13" ht="13.5" thickBot="1">
      <c r="C13" s="237"/>
    </row>
    <row r="14" spans="1:12" ht="18.75" thickBot="1">
      <c r="A14" s="938" t="s">
        <v>38</v>
      </c>
      <c r="B14" s="939"/>
      <c r="C14" s="939"/>
      <c r="D14" s="939"/>
      <c r="E14" s="939"/>
      <c r="F14" s="939"/>
      <c r="G14" s="939"/>
      <c r="H14" s="939"/>
      <c r="I14" s="939"/>
      <c r="J14" s="940"/>
      <c r="K14" s="941"/>
      <c r="L14" s="941"/>
    </row>
    <row r="16" spans="1:29" s="243" customFormat="1" ht="15.75">
      <c r="A16" s="238"/>
      <c r="B16" s="592"/>
      <c r="C16" s="239"/>
      <c r="D16" s="239"/>
      <c r="E16" s="239"/>
      <c r="F16" s="239"/>
      <c r="G16" s="239"/>
      <c r="H16" s="239"/>
      <c r="I16" s="240"/>
      <c r="J16" s="241"/>
      <c r="K16" s="242"/>
      <c r="L16" s="242"/>
      <c r="M16" s="242"/>
      <c r="N16" s="242"/>
      <c r="O16" s="242"/>
      <c r="P16" s="242"/>
      <c r="Q16" s="242"/>
      <c r="R16" s="242"/>
      <c r="S16" s="242"/>
      <c r="T16" s="242"/>
      <c r="U16" s="242"/>
      <c r="V16" s="242"/>
      <c r="W16" s="242"/>
      <c r="X16" s="242"/>
      <c r="Y16" s="242"/>
      <c r="Z16" s="242"/>
      <c r="AA16" s="242"/>
      <c r="AB16" s="242"/>
      <c r="AC16" s="242"/>
    </row>
    <row r="17" spans="3:10" ht="16.5">
      <c r="C17" s="951" t="s">
        <v>39</v>
      </c>
      <c r="D17" s="952"/>
      <c r="E17" s="952"/>
      <c r="F17" s="952"/>
      <c r="G17" s="952"/>
      <c r="H17" s="953"/>
      <c r="J17" s="244" t="s">
        <v>40</v>
      </c>
    </row>
    <row r="18" spans="1:10" ht="13.5" thickBot="1">
      <c r="A18" s="963"/>
      <c r="B18" s="963"/>
      <c r="C18" s="245">
        <f aca="true" t="shared" si="0" ref="C18:H18">C8</f>
        <v>2015</v>
      </c>
      <c r="D18" s="246">
        <f t="shared" si="0"/>
        <v>2016</v>
      </c>
      <c r="E18" s="246">
        <f t="shared" si="0"/>
        <v>2017</v>
      </c>
      <c r="F18" s="246">
        <f t="shared" si="0"/>
        <v>2018</v>
      </c>
      <c r="G18" s="246">
        <f t="shared" si="0"/>
        <v>2019</v>
      </c>
      <c r="H18" s="246">
        <f t="shared" si="0"/>
        <v>2020</v>
      </c>
      <c r="J18" s="247"/>
    </row>
    <row r="19" spans="1:29" s="229" customFormat="1" ht="13.5" thickBot="1">
      <c r="A19" s="960" t="s">
        <v>41</v>
      </c>
      <c r="B19" s="248">
        <f>C8</f>
        <v>2015</v>
      </c>
      <c r="C19" s="594">
        <f>+'TABEL 3B'!E120</f>
        <v>0</v>
      </c>
      <c r="D19" s="250"/>
      <c r="E19" s="250"/>
      <c r="F19" s="250"/>
      <c r="G19" s="250"/>
      <c r="H19" s="251"/>
      <c r="I19" s="252"/>
      <c r="J19" s="253">
        <f aca="true" t="shared" si="1" ref="J19:J24">SUM(C19:H19)</f>
        <v>0</v>
      </c>
      <c r="K19" s="226"/>
      <c r="L19" s="226"/>
      <c r="M19" s="226"/>
      <c r="N19" s="226"/>
      <c r="O19" s="226"/>
      <c r="P19" s="226"/>
      <c r="Q19" s="226"/>
      <c r="R19" s="226"/>
      <c r="S19" s="226"/>
      <c r="T19" s="226"/>
      <c r="U19" s="226"/>
      <c r="V19" s="226"/>
      <c r="W19" s="226"/>
      <c r="X19" s="226"/>
      <c r="Y19" s="226"/>
      <c r="Z19" s="226"/>
      <c r="AA19" s="226"/>
      <c r="AB19" s="226"/>
      <c r="AC19" s="226"/>
    </row>
    <row r="20" spans="1:29" s="229" customFormat="1" ht="13.5" thickBot="1">
      <c r="A20" s="961"/>
      <c r="B20" s="254">
        <f>D8</f>
        <v>2016</v>
      </c>
      <c r="C20" s="595">
        <f>C9-C19</f>
        <v>0</v>
      </c>
      <c r="D20" s="594">
        <f>+'TABEL 3B'!G120</f>
        <v>0</v>
      </c>
      <c r="E20" s="256"/>
      <c r="F20" s="256"/>
      <c r="G20" s="256"/>
      <c r="H20" s="257"/>
      <c r="I20" s="252"/>
      <c r="J20" s="253">
        <f t="shared" si="1"/>
        <v>0</v>
      </c>
      <c r="K20" s="226"/>
      <c r="L20" s="226"/>
      <c r="M20" s="226"/>
      <c r="N20" s="226"/>
      <c r="O20" s="226"/>
      <c r="P20" s="226"/>
      <c r="Q20" s="226"/>
      <c r="R20" s="226"/>
      <c r="S20" s="226"/>
      <c r="T20" s="226"/>
      <c r="U20" s="226"/>
      <c r="V20" s="226"/>
      <c r="W20" s="226"/>
      <c r="X20" s="226"/>
      <c r="Y20" s="226"/>
      <c r="Z20" s="226"/>
      <c r="AA20" s="226"/>
      <c r="AB20" s="226"/>
      <c r="AC20" s="226"/>
    </row>
    <row r="21" spans="1:29" s="229" customFormat="1" ht="13.5" thickBot="1">
      <c r="A21" s="961"/>
      <c r="B21" s="254">
        <f>E8</f>
        <v>2017</v>
      </c>
      <c r="C21" s="256"/>
      <c r="D21" s="595">
        <f>D9-D20</f>
        <v>0</v>
      </c>
      <c r="E21" s="249"/>
      <c r="F21" s="256"/>
      <c r="G21" s="256"/>
      <c r="H21" s="257"/>
      <c r="I21" s="252"/>
      <c r="J21" s="253">
        <f t="shared" si="1"/>
        <v>0</v>
      </c>
      <c r="K21" s="226"/>
      <c r="L21" s="226"/>
      <c r="M21" s="226"/>
      <c r="N21" s="226"/>
      <c r="O21" s="226"/>
      <c r="P21" s="226"/>
      <c r="Q21" s="226"/>
      <c r="R21" s="226"/>
      <c r="S21" s="226"/>
      <c r="T21" s="226"/>
      <c r="U21" s="226"/>
      <c r="V21" s="226"/>
      <c r="W21" s="226"/>
      <c r="X21" s="226"/>
      <c r="Y21" s="226"/>
      <c r="Z21" s="226"/>
      <c r="AA21" s="226"/>
      <c r="AB21" s="226"/>
      <c r="AC21" s="226"/>
    </row>
    <row r="22" spans="1:29" s="229" customFormat="1" ht="13.5" thickBot="1">
      <c r="A22" s="961"/>
      <c r="B22" s="254">
        <f>F8</f>
        <v>2018</v>
      </c>
      <c r="C22" s="256"/>
      <c r="D22" s="256"/>
      <c r="E22" s="255"/>
      <c r="F22" s="249"/>
      <c r="G22" s="256"/>
      <c r="H22" s="257"/>
      <c r="I22" s="252"/>
      <c r="J22" s="253">
        <f t="shared" si="1"/>
        <v>0</v>
      </c>
      <c r="K22" s="226"/>
      <c r="L22" s="226"/>
      <c r="M22" s="226"/>
      <c r="N22" s="226"/>
      <c r="O22" s="226"/>
      <c r="P22" s="226"/>
      <c r="Q22" s="226"/>
      <c r="R22" s="226"/>
      <c r="S22" s="226"/>
      <c r="T22" s="226"/>
      <c r="U22" s="226"/>
      <c r="V22" s="226"/>
      <c r="W22" s="226"/>
      <c r="X22" s="226"/>
      <c r="Y22" s="226"/>
      <c r="Z22" s="226"/>
      <c r="AA22" s="226"/>
      <c r="AB22" s="226"/>
      <c r="AC22" s="226"/>
    </row>
    <row r="23" spans="1:29" s="229" customFormat="1" ht="13.5" thickBot="1">
      <c r="A23" s="961"/>
      <c r="B23" s="254">
        <f>G8</f>
        <v>2019</v>
      </c>
      <c r="C23" s="256"/>
      <c r="D23" s="256"/>
      <c r="E23" s="256"/>
      <c r="F23" s="255"/>
      <c r="G23" s="249"/>
      <c r="H23" s="257"/>
      <c r="I23" s="252"/>
      <c r="J23" s="253">
        <f t="shared" si="1"/>
        <v>0</v>
      </c>
      <c r="K23" s="226"/>
      <c r="L23" s="226"/>
      <c r="M23" s="226"/>
      <c r="N23" s="226"/>
      <c r="O23" s="226"/>
      <c r="P23" s="226"/>
      <c r="Q23" s="226"/>
      <c r="R23" s="226"/>
      <c r="S23" s="226"/>
      <c r="T23" s="226"/>
      <c r="U23" s="226"/>
      <c r="V23" s="226"/>
      <c r="W23" s="226"/>
      <c r="X23" s="226"/>
      <c r="Y23" s="226"/>
      <c r="Z23" s="226"/>
      <c r="AA23" s="226"/>
      <c r="AB23" s="226"/>
      <c r="AC23" s="226"/>
    </row>
    <row r="24" spans="1:29" s="229" customFormat="1" ht="13.5" thickBot="1">
      <c r="A24" s="961"/>
      <c r="B24" s="254">
        <f>H8</f>
        <v>2020</v>
      </c>
      <c r="C24" s="256"/>
      <c r="D24" s="256"/>
      <c r="E24" s="256"/>
      <c r="F24" s="256"/>
      <c r="G24" s="255"/>
      <c r="H24" s="249"/>
      <c r="I24" s="252"/>
      <c r="J24" s="253">
        <f t="shared" si="1"/>
        <v>0</v>
      </c>
      <c r="K24" s="226"/>
      <c r="L24" s="226"/>
      <c r="M24" s="226"/>
      <c r="N24" s="226"/>
      <c r="O24" s="226"/>
      <c r="P24" s="226"/>
      <c r="Q24" s="226"/>
      <c r="R24" s="226"/>
      <c r="S24" s="226"/>
      <c r="T24" s="226"/>
      <c r="U24" s="226"/>
      <c r="V24" s="226"/>
      <c r="W24" s="226"/>
      <c r="X24" s="226"/>
      <c r="Y24" s="226"/>
      <c r="Z24" s="226"/>
      <c r="AA24" s="226"/>
      <c r="AB24" s="226"/>
      <c r="AC24" s="226"/>
    </row>
    <row r="25" spans="1:29" s="243" customFormat="1" ht="15.75">
      <c r="A25" s="964"/>
      <c r="B25" s="258" t="s">
        <v>42</v>
      </c>
      <c r="C25" s="259">
        <f aca="true" t="shared" si="2" ref="C25:H25">SUM(C19:C24)</f>
        <v>0</v>
      </c>
      <c r="D25" s="259">
        <f t="shared" si="2"/>
        <v>0</v>
      </c>
      <c r="E25" s="259">
        <f t="shared" si="2"/>
        <v>0</v>
      </c>
      <c r="F25" s="259">
        <f t="shared" si="2"/>
        <v>0</v>
      </c>
      <c r="G25" s="259">
        <f t="shared" si="2"/>
        <v>0</v>
      </c>
      <c r="H25" s="260">
        <f t="shared" si="2"/>
        <v>0</v>
      </c>
      <c r="I25" s="261"/>
      <c r="J25" s="262">
        <f>SUM(J19:J24)</f>
        <v>0</v>
      </c>
      <c r="K25" s="242"/>
      <c r="L25" s="242"/>
      <c r="M25" s="242"/>
      <c r="N25" s="242"/>
      <c r="O25" s="242"/>
      <c r="P25" s="242"/>
      <c r="Q25" s="242"/>
      <c r="R25" s="242"/>
      <c r="S25" s="242"/>
      <c r="T25" s="242"/>
      <c r="U25" s="242"/>
      <c r="V25" s="242"/>
      <c r="W25" s="242"/>
      <c r="X25" s="242"/>
      <c r="Y25" s="242"/>
      <c r="Z25" s="242"/>
      <c r="AA25" s="242"/>
      <c r="AB25" s="242"/>
      <c r="AC25" s="242"/>
    </row>
    <row r="26" spans="1:11" s="236" customFormat="1" ht="12.75">
      <c r="A26" s="263" t="s">
        <v>78</v>
      </c>
      <c r="C26" s="264">
        <f aca="true" t="shared" si="3" ref="C26:H26">+C25+C36</f>
        <v>0</v>
      </c>
      <c r="D26" s="264">
        <f t="shared" si="3"/>
        <v>0</v>
      </c>
      <c r="E26" s="264">
        <f t="shared" si="3"/>
        <v>0</v>
      </c>
      <c r="F26" s="264">
        <f t="shared" si="3"/>
        <v>0</v>
      </c>
      <c r="G26" s="264">
        <f t="shared" si="3"/>
        <v>0</v>
      </c>
      <c r="H26" s="264">
        <f t="shared" si="3"/>
        <v>0</v>
      </c>
      <c r="I26" s="264"/>
      <c r="J26" s="264">
        <f>+J25+J36</f>
        <v>0</v>
      </c>
      <c r="K26" s="264">
        <f>+K25+K36</f>
        <v>0</v>
      </c>
    </row>
    <row r="27" spans="1:29" s="265" customFormat="1" ht="12.75">
      <c r="A27" s="236"/>
      <c r="B27" s="236"/>
      <c r="C27" s="264"/>
      <c r="D27" s="264"/>
      <c r="E27" s="264"/>
      <c r="F27" s="264"/>
      <c r="G27" s="264"/>
      <c r="H27" s="264"/>
      <c r="I27" s="236"/>
      <c r="J27" s="236"/>
      <c r="K27" s="236"/>
      <c r="L27" s="236"/>
      <c r="M27" s="236"/>
      <c r="N27" s="236"/>
      <c r="O27" s="236"/>
      <c r="P27" s="236"/>
      <c r="Q27" s="236"/>
      <c r="R27" s="236"/>
      <c r="S27" s="236"/>
      <c r="T27" s="236"/>
      <c r="U27" s="236"/>
      <c r="V27" s="236"/>
      <c r="W27" s="236"/>
      <c r="X27" s="236"/>
      <c r="Y27" s="236"/>
      <c r="Z27" s="236"/>
      <c r="AA27" s="236"/>
      <c r="AB27" s="236"/>
      <c r="AC27" s="236"/>
    </row>
    <row r="28" spans="1:29" s="229" customFormat="1" ht="16.5">
      <c r="A28" s="226"/>
      <c r="B28" s="226"/>
      <c r="C28" s="957" t="s">
        <v>39</v>
      </c>
      <c r="D28" s="958"/>
      <c r="E28" s="958"/>
      <c r="F28" s="958"/>
      <c r="G28" s="958"/>
      <c r="H28" s="959"/>
      <c r="I28" s="226"/>
      <c r="J28" s="244" t="s">
        <v>40</v>
      </c>
      <c r="K28" s="226"/>
      <c r="L28" s="244" t="s">
        <v>40</v>
      </c>
      <c r="M28" s="226"/>
      <c r="N28" s="226"/>
      <c r="O28" s="226"/>
      <c r="P28" s="226"/>
      <c r="Q28" s="226"/>
      <c r="R28" s="226"/>
      <c r="S28" s="226"/>
      <c r="T28" s="226"/>
      <c r="U28" s="226"/>
      <c r="V28" s="226"/>
      <c r="W28" s="226"/>
      <c r="X28" s="226"/>
      <c r="Y28" s="226"/>
      <c r="Z28" s="226"/>
      <c r="AA28" s="226"/>
      <c r="AB28" s="226"/>
      <c r="AC28" s="226"/>
    </row>
    <row r="29" spans="1:29" s="229" customFormat="1" ht="12.75">
      <c r="A29" s="226"/>
      <c r="B29" s="226"/>
      <c r="C29" s="246">
        <v>2015</v>
      </c>
      <c r="D29" s="246">
        <v>2016</v>
      </c>
      <c r="E29" s="246">
        <v>2017</v>
      </c>
      <c r="F29" s="246">
        <v>2018</v>
      </c>
      <c r="G29" s="246">
        <v>2019</v>
      </c>
      <c r="H29" s="246">
        <v>2020</v>
      </c>
      <c r="I29" s="226"/>
      <c r="J29" s="247" t="s">
        <v>43</v>
      </c>
      <c r="K29" s="226"/>
      <c r="L29" s="247" t="s">
        <v>44</v>
      </c>
      <c r="M29" s="226"/>
      <c r="N29" s="226"/>
      <c r="O29" s="226"/>
      <c r="P29" s="226"/>
      <c r="Q29" s="226"/>
      <c r="R29" s="226"/>
      <c r="S29" s="226"/>
      <c r="T29" s="226"/>
      <c r="U29" s="226"/>
      <c r="V29" s="226"/>
      <c r="W29" s="226"/>
      <c r="X29" s="226"/>
      <c r="Y29" s="226"/>
      <c r="Z29" s="226"/>
      <c r="AA29" s="226"/>
      <c r="AB29" s="226"/>
      <c r="AC29" s="226"/>
    </row>
    <row r="30" spans="1:29" s="229" customFormat="1" ht="12.75">
      <c r="A30" s="960" t="s">
        <v>77</v>
      </c>
      <c r="B30" s="266">
        <v>2015</v>
      </c>
      <c r="C30" s="267"/>
      <c r="D30" s="267"/>
      <c r="E30" s="267"/>
      <c r="F30" s="267"/>
      <c r="G30" s="267"/>
      <c r="H30" s="268"/>
      <c r="I30" s="252"/>
      <c r="J30" s="253">
        <f aca="true" t="shared" si="4" ref="J30:J35">SUM(C30:H30)</f>
        <v>0</v>
      </c>
      <c r="K30" s="252"/>
      <c r="L30" s="269">
        <f aca="true" t="shared" si="5" ref="L30:L35">SUM(J19,J30)</f>
        <v>0</v>
      </c>
      <c r="M30" s="226"/>
      <c r="N30" s="226"/>
      <c r="O30" s="226"/>
      <c r="P30" s="226"/>
      <c r="Q30" s="226"/>
      <c r="R30" s="226"/>
      <c r="S30" s="226"/>
      <c r="T30" s="226"/>
      <c r="U30" s="226"/>
      <c r="V30" s="226"/>
      <c r="W30" s="226"/>
      <c r="X30" s="226"/>
      <c r="Y30" s="226"/>
      <c r="Z30" s="226"/>
      <c r="AA30" s="226"/>
      <c r="AB30" s="226"/>
      <c r="AC30" s="226"/>
    </row>
    <row r="31" spans="1:29" s="229" customFormat="1" ht="12.75">
      <c r="A31" s="961"/>
      <c r="B31" s="266">
        <v>2016</v>
      </c>
      <c r="C31" s="596">
        <v>0</v>
      </c>
      <c r="D31" s="267"/>
      <c r="E31" s="267"/>
      <c r="F31" s="267"/>
      <c r="G31" s="267"/>
      <c r="H31" s="271"/>
      <c r="I31" s="252"/>
      <c r="J31" s="253">
        <f t="shared" si="4"/>
        <v>0</v>
      </c>
      <c r="K31" s="252"/>
      <c r="L31" s="269">
        <f t="shared" si="5"/>
        <v>0</v>
      </c>
      <c r="M31" s="226"/>
      <c r="N31" s="226"/>
      <c r="O31" s="226"/>
      <c r="P31" s="226"/>
      <c r="Q31" s="226"/>
      <c r="R31" s="226"/>
      <c r="S31" s="226"/>
      <c r="T31" s="226"/>
      <c r="U31" s="226"/>
      <c r="V31" s="226"/>
      <c r="W31" s="226"/>
      <c r="X31" s="226"/>
      <c r="Y31" s="226"/>
      <c r="Z31" s="226"/>
      <c r="AA31" s="226"/>
      <c r="AB31" s="226"/>
      <c r="AC31" s="226"/>
    </row>
    <row r="32" spans="1:29" s="229" customFormat="1" ht="12.75">
      <c r="A32" s="961" t="s">
        <v>45</v>
      </c>
      <c r="B32" s="266">
        <v>2017</v>
      </c>
      <c r="C32" s="596">
        <v>0</v>
      </c>
      <c r="D32" s="596">
        <v>0</v>
      </c>
      <c r="E32" s="267"/>
      <c r="F32" s="267"/>
      <c r="G32" s="267"/>
      <c r="H32" s="271"/>
      <c r="I32" s="252"/>
      <c r="J32" s="253">
        <f t="shared" si="4"/>
        <v>0</v>
      </c>
      <c r="K32" s="252"/>
      <c r="L32" s="269">
        <f t="shared" si="5"/>
        <v>0</v>
      </c>
      <c r="M32" s="226"/>
      <c r="N32" s="226"/>
      <c r="O32" s="226"/>
      <c r="P32" s="226"/>
      <c r="Q32" s="226"/>
      <c r="R32" s="226"/>
      <c r="S32" s="226"/>
      <c r="T32" s="226"/>
      <c r="U32" s="226"/>
      <c r="V32" s="226"/>
      <c r="W32" s="226"/>
      <c r="X32" s="226"/>
      <c r="Y32" s="226"/>
      <c r="Z32" s="226"/>
      <c r="AA32" s="226"/>
      <c r="AB32" s="226"/>
      <c r="AC32" s="226"/>
    </row>
    <row r="33" spans="1:29" s="229" customFormat="1" ht="12.75">
      <c r="A33" s="961"/>
      <c r="B33" s="266">
        <v>2018</v>
      </c>
      <c r="C33" s="596">
        <v>0</v>
      </c>
      <c r="D33" s="596">
        <v>0</v>
      </c>
      <c r="E33" s="270">
        <v>0</v>
      </c>
      <c r="F33" s="267"/>
      <c r="G33" s="267"/>
      <c r="H33" s="271"/>
      <c r="I33" s="252"/>
      <c r="J33" s="253">
        <f t="shared" si="4"/>
        <v>0</v>
      </c>
      <c r="K33" s="252"/>
      <c r="L33" s="269">
        <f t="shared" si="5"/>
        <v>0</v>
      </c>
      <c r="M33" s="237" t="s">
        <v>47</v>
      </c>
      <c r="N33" s="226"/>
      <c r="O33" s="226"/>
      <c r="P33" s="226"/>
      <c r="Q33" s="226"/>
      <c r="R33" s="226"/>
      <c r="S33" s="226"/>
      <c r="T33" s="226"/>
      <c r="U33" s="226"/>
      <c r="V33" s="226"/>
      <c r="W33" s="226"/>
      <c r="X33" s="226"/>
      <c r="Y33" s="226"/>
      <c r="Z33" s="226"/>
      <c r="AA33" s="226"/>
      <c r="AB33" s="226"/>
      <c r="AC33" s="226"/>
    </row>
    <row r="34" spans="1:29" s="229" customFormat="1" ht="12.75">
      <c r="A34" s="961" t="s">
        <v>46</v>
      </c>
      <c r="B34" s="266">
        <v>2019</v>
      </c>
      <c r="C34" s="596">
        <v>0</v>
      </c>
      <c r="D34" s="596">
        <v>0</v>
      </c>
      <c r="E34" s="270">
        <v>0</v>
      </c>
      <c r="F34" s="270">
        <v>0</v>
      </c>
      <c r="G34" s="267"/>
      <c r="H34" s="271"/>
      <c r="I34" s="252"/>
      <c r="J34" s="253">
        <f t="shared" si="4"/>
        <v>0</v>
      </c>
      <c r="K34" s="252"/>
      <c r="L34" s="269">
        <f t="shared" si="5"/>
        <v>0</v>
      </c>
      <c r="M34" s="237" t="s">
        <v>48</v>
      </c>
      <c r="N34" s="226"/>
      <c r="O34" s="226"/>
      <c r="P34" s="226"/>
      <c r="Q34" s="226"/>
      <c r="R34" s="226"/>
      <c r="S34" s="226"/>
      <c r="T34" s="226"/>
      <c r="U34" s="226"/>
      <c r="V34" s="226"/>
      <c r="W34" s="226"/>
      <c r="X34" s="226"/>
      <c r="Y34" s="226"/>
      <c r="Z34" s="226"/>
      <c r="AA34" s="226"/>
      <c r="AB34" s="226"/>
      <c r="AC34" s="226"/>
    </row>
    <row r="35" spans="1:29" s="229" customFormat="1" ht="12.75">
      <c r="A35" s="961"/>
      <c r="B35" s="266">
        <v>2020</v>
      </c>
      <c r="C35" s="596">
        <v>0</v>
      </c>
      <c r="D35" s="596">
        <v>0</v>
      </c>
      <c r="E35" s="270">
        <v>0</v>
      </c>
      <c r="F35" s="270">
        <v>0</v>
      </c>
      <c r="G35" s="270">
        <v>0</v>
      </c>
      <c r="H35" s="271"/>
      <c r="I35" s="252"/>
      <c r="J35" s="253">
        <f t="shared" si="4"/>
        <v>0</v>
      </c>
      <c r="K35" s="252"/>
      <c r="L35" s="269">
        <f t="shared" si="5"/>
        <v>0</v>
      </c>
      <c r="M35" s="237"/>
      <c r="N35" s="226"/>
      <c r="O35" s="226"/>
      <c r="P35" s="226"/>
      <c r="Q35" s="226"/>
      <c r="R35" s="226"/>
      <c r="S35" s="226"/>
      <c r="T35" s="226"/>
      <c r="U35" s="226"/>
      <c r="V35" s="226"/>
      <c r="W35" s="226"/>
      <c r="X35" s="226"/>
      <c r="Y35" s="226"/>
      <c r="Z35" s="226"/>
      <c r="AA35" s="226"/>
      <c r="AB35" s="226"/>
      <c r="AC35" s="226"/>
    </row>
    <row r="36" spans="1:29" s="243" customFormat="1" ht="15.75">
      <c r="A36" s="962"/>
      <c r="B36" s="258" t="s">
        <v>42</v>
      </c>
      <c r="C36" s="272">
        <f aca="true" t="shared" si="6" ref="C36:H36">SUM(C30:C35)</f>
        <v>0</v>
      </c>
      <c r="D36" s="272">
        <f t="shared" si="6"/>
        <v>0</v>
      </c>
      <c r="E36" s="272">
        <f t="shared" si="6"/>
        <v>0</v>
      </c>
      <c r="F36" s="272">
        <f>SUM(F30:F35)</f>
        <v>0</v>
      </c>
      <c r="G36" s="272">
        <f t="shared" si="6"/>
        <v>0</v>
      </c>
      <c r="H36" s="272">
        <f t="shared" si="6"/>
        <v>0</v>
      </c>
      <c r="I36" s="262"/>
      <c r="J36" s="262">
        <f>SUM(J30:J35)</f>
        <v>0</v>
      </c>
      <c r="K36" s="261"/>
      <c r="L36" s="262">
        <f>SUM(L30:L35)</f>
        <v>0</v>
      </c>
      <c r="M36" s="242"/>
      <c r="N36" s="242"/>
      <c r="O36" s="242"/>
      <c r="P36" s="242"/>
      <c r="Q36" s="242"/>
      <c r="R36" s="242"/>
      <c r="S36" s="242"/>
      <c r="T36" s="242"/>
      <c r="U36" s="242"/>
      <c r="V36" s="242"/>
      <c r="W36" s="242"/>
      <c r="X36" s="242"/>
      <c r="Y36" s="242"/>
      <c r="Z36" s="242"/>
      <c r="AA36" s="242"/>
      <c r="AB36" s="242"/>
      <c r="AC36" s="242"/>
    </row>
    <row r="38" spans="3:10" s="236" customFormat="1" ht="12.75">
      <c r="C38" s="234" t="s">
        <v>75</v>
      </c>
      <c r="D38" s="264"/>
      <c r="E38" s="264"/>
      <c r="F38" s="264"/>
      <c r="G38" s="264"/>
      <c r="H38" s="264"/>
      <c r="I38" s="264"/>
      <c r="J38" s="264"/>
    </row>
    <row r="39" ht="12.75">
      <c r="C39" s="234" t="s">
        <v>76</v>
      </c>
    </row>
    <row r="41" ht="13.5" thickBot="1"/>
    <row r="42" spans="1:29" s="229" customFormat="1" ht="18.75" thickBot="1">
      <c r="A42" s="942" t="s">
        <v>49</v>
      </c>
      <c r="B42" s="943"/>
      <c r="C42" s="943"/>
      <c r="D42" s="943"/>
      <c r="E42" s="943"/>
      <c r="F42" s="943"/>
      <c r="G42" s="943"/>
      <c r="H42" s="943"/>
      <c r="I42" s="943"/>
      <c r="J42" s="944"/>
      <c r="L42" s="226"/>
      <c r="M42" s="226"/>
      <c r="N42" s="226"/>
      <c r="O42" s="226"/>
      <c r="P42" s="226"/>
      <c r="Q42" s="226"/>
      <c r="R42" s="226"/>
      <c r="S42" s="226"/>
      <c r="T42" s="226"/>
      <c r="U42" s="226"/>
      <c r="V42" s="226"/>
      <c r="W42" s="226"/>
      <c r="X42" s="226"/>
      <c r="Y42" s="226"/>
      <c r="Z42" s="226"/>
      <c r="AA42" s="226"/>
      <c r="AB42" s="226"/>
      <c r="AC42" s="226"/>
    </row>
    <row r="44" spans="3:8" ht="16.5">
      <c r="C44" s="951" t="s">
        <v>50</v>
      </c>
      <c r="D44" s="952"/>
      <c r="E44" s="952"/>
      <c r="F44" s="952"/>
      <c r="G44" s="952"/>
      <c r="H44" s="953"/>
    </row>
    <row r="45" spans="3:10" ht="12.75">
      <c r="C45" s="246">
        <v>2015</v>
      </c>
      <c r="D45" s="246">
        <v>2016</v>
      </c>
      <c r="E45" s="246">
        <v>2017</v>
      </c>
      <c r="F45" s="246">
        <v>2018</v>
      </c>
      <c r="G45" s="246">
        <v>2019</v>
      </c>
      <c r="H45" s="246">
        <v>2020</v>
      </c>
      <c r="J45" s="273" t="s">
        <v>40</v>
      </c>
    </row>
    <row r="46" spans="1:10" ht="12.75">
      <c r="A46" s="954" t="s">
        <v>412</v>
      </c>
      <c r="B46" s="246">
        <v>2015</v>
      </c>
      <c r="C46" s="597">
        <f>+C19</f>
        <v>0</v>
      </c>
      <c r="D46" s="275"/>
      <c r="E46" s="267"/>
      <c r="F46" s="267"/>
      <c r="G46" s="267"/>
      <c r="H46" s="268"/>
      <c r="J46" s="276">
        <f aca="true" t="shared" si="7" ref="J46:J51">SUM(C46:H46)</f>
        <v>0</v>
      </c>
    </row>
    <row r="47" spans="1:10" ht="12.75">
      <c r="A47" s="955"/>
      <c r="B47" s="246">
        <v>2016</v>
      </c>
      <c r="C47" s="597">
        <f>+C46+C31+C20</f>
        <v>0</v>
      </c>
      <c r="D47" s="597">
        <f>+D20</f>
        <v>0</v>
      </c>
      <c r="E47" s="277"/>
      <c r="F47" s="277"/>
      <c r="G47" s="277"/>
      <c r="H47" s="278"/>
      <c r="J47" s="276">
        <f t="shared" si="7"/>
        <v>0</v>
      </c>
    </row>
    <row r="48" spans="1:10" ht="12.75">
      <c r="A48" s="955"/>
      <c r="B48" s="246">
        <v>2017</v>
      </c>
      <c r="C48" s="597">
        <f>+C47+C32+C21</f>
        <v>0</v>
      </c>
      <c r="D48" s="597">
        <f>+D47+D32+D21</f>
        <v>0</v>
      </c>
      <c r="E48" s="274">
        <f>+E21</f>
        <v>0</v>
      </c>
      <c r="F48" s="277"/>
      <c r="G48" s="277"/>
      <c r="H48" s="278"/>
      <c r="J48" s="276">
        <f t="shared" si="7"/>
        <v>0</v>
      </c>
    </row>
    <row r="49" spans="1:10" ht="12.75">
      <c r="A49" s="955"/>
      <c r="B49" s="246">
        <v>2018</v>
      </c>
      <c r="C49" s="597">
        <f>+C48+C33+C22</f>
        <v>0</v>
      </c>
      <c r="D49" s="597">
        <f>+D48+D33+D22</f>
        <v>0</v>
      </c>
      <c r="E49" s="274">
        <f>+E48+E33+E22</f>
        <v>0</v>
      </c>
      <c r="F49" s="274">
        <f>+F22</f>
        <v>0</v>
      </c>
      <c r="G49" s="277"/>
      <c r="H49" s="278"/>
      <c r="J49" s="276">
        <f t="shared" si="7"/>
        <v>0</v>
      </c>
    </row>
    <row r="50" spans="1:10" ht="12.75">
      <c r="A50" s="955"/>
      <c r="B50" s="246">
        <v>2019</v>
      </c>
      <c r="C50" s="597">
        <f>+C49+C34+C23</f>
        <v>0</v>
      </c>
      <c r="D50" s="597">
        <f>+D49+D34+D23</f>
        <v>0</v>
      </c>
      <c r="E50" s="274">
        <f>+E49+E34+E23</f>
        <v>0</v>
      </c>
      <c r="F50" s="274">
        <f>+F49+F34+F23</f>
        <v>0</v>
      </c>
      <c r="G50" s="274">
        <f>+G23</f>
        <v>0</v>
      </c>
      <c r="H50" s="278"/>
      <c r="J50" s="276">
        <f t="shared" si="7"/>
        <v>0</v>
      </c>
    </row>
    <row r="51" spans="1:10" ht="12.75">
      <c r="A51" s="956"/>
      <c r="B51" s="246">
        <v>2020</v>
      </c>
      <c r="C51" s="597">
        <f>+C50+C35+C24</f>
        <v>0</v>
      </c>
      <c r="D51" s="597">
        <f>+D50+D35+D24</f>
        <v>0</v>
      </c>
      <c r="E51" s="274">
        <f>+E50+E35+E24</f>
        <v>0</v>
      </c>
      <c r="F51" s="274">
        <f>+F50+F35+F24</f>
        <v>0</v>
      </c>
      <c r="G51" s="274">
        <f>+G50+G35+G24</f>
        <v>0</v>
      </c>
      <c r="H51" s="274">
        <f>+H24</f>
        <v>0</v>
      </c>
      <c r="J51" s="276">
        <f t="shared" si="7"/>
        <v>0</v>
      </c>
    </row>
    <row r="52" spans="1:3" ht="15">
      <c r="A52" s="279"/>
      <c r="C52" s="234"/>
    </row>
    <row r="53" ht="12.75">
      <c r="C53" s="234" t="s">
        <v>51</v>
      </c>
    </row>
    <row r="54" ht="12.75">
      <c r="C54" s="234" t="s">
        <v>52</v>
      </c>
    </row>
  </sheetData>
  <sheetProtection/>
  <mergeCells count="15">
    <mergeCell ref="C44:H44"/>
    <mergeCell ref="A46:A51"/>
    <mergeCell ref="C28:H28"/>
    <mergeCell ref="A30:A36"/>
    <mergeCell ref="C17:H17"/>
    <mergeCell ref="A18:B18"/>
    <mergeCell ref="A19:A25"/>
    <mergeCell ref="A3:J3"/>
    <mergeCell ref="C7:H7"/>
    <mergeCell ref="A14:J14"/>
    <mergeCell ref="K14:L14"/>
    <mergeCell ref="A42:J42"/>
    <mergeCell ref="A1:J1"/>
    <mergeCell ref="C5:H5"/>
    <mergeCell ref="C6:H6"/>
  </mergeCells>
  <conditionalFormatting sqref="C9 C19:C20 C31:C35 C46:C51">
    <cfRule type="expression" priority="2" dxfId="0" stopIfTrue="1">
      <formula>$O$3="ex-ante"</formula>
    </cfRule>
  </conditionalFormatting>
  <conditionalFormatting sqref="D9 D20:D21 D32:D35 D47:D51">
    <cfRule type="expression" priority="1" dxfId="0" stopIfTrue="1">
      <formula>$O$4="ex-ante"</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8" scale="93"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67"/>
  <sheetViews>
    <sheetView zoomScale="80" zoomScaleNormal="80" zoomScaleSheetLayoutView="80" workbookViewId="0" topLeftCell="A10">
      <selection activeCell="B12" sqref="B12"/>
    </sheetView>
  </sheetViews>
  <sheetFormatPr defaultColWidth="11.421875" defaultRowHeight="12.75"/>
  <cols>
    <col min="1" max="1" width="17.7109375" style="226" customWidth="1"/>
    <col min="2" max="2" width="14.8515625" style="226" customWidth="1"/>
    <col min="3" max="8" width="17.7109375" style="226" customWidth="1"/>
    <col min="9" max="9" width="2.28125" style="226" customWidth="1"/>
    <col min="10" max="10" width="17.7109375" style="226" customWidth="1"/>
    <col min="11" max="11" width="2.00390625" style="226" customWidth="1"/>
    <col min="12" max="12" width="17.7109375" style="226" customWidth="1"/>
    <col min="13" max="13" width="26.7109375" style="226" bestFit="1" customWidth="1"/>
    <col min="14" max="14" width="14.00390625" style="226" customWidth="1"/>
    <col min="15" max="15" width="11.421875" style="226" customWidth="1"/>
    <col min="16" max="16" width="12.28125" style="226" bestFit="1" customWidth="1"/>
    <col min="17" max="16384" width="11.421875" style="226" customWidth="1"/>
  </cols>
  <sheetData>
    <row r="1" spans="1:13" ht="18.75" thickBot="1">
      <c r="A1" s="965" t="s">
        <v>413</v>
      </c>
      <c r="B1" s="966"/>
      <c r="C1" s="966"/>
      <c r="D1" s="966"/>
      <c r="E1" s="966"/>
      <c r="F1" s="966"/>
      <c r="G1" s="966"/>
      <c r="H1" s="966"/>
      <c r="I1" s="966"/>
      <c r="J1" s="967"/>
      <c r="K1" s="799"/>
      <c r="L1" s="799"/>
      <c r="M1" s="65"/>
    </row>
    <row r="2" spans="1:13" ht="13.5" thickBot="1">
      <c r="A2" s="800"/>
      <c r="B2" s="800"/>
      <c r="C2" s="800"/>
      <c r="D2" s="800"/>
      <c r="E2" s="800"/>
      <c r="F2" s="800"/>
      <c r="G2" s="800"/>
      <c r="H2" s="800"/>
      <c r="I2" s="800"/>
      <c r="J2" s="800"/>
      <c r="K2" s="800"/>
      <c r="L2" s="800"/>
      <c r="M2" s="227"/>
    </row>
    <row r="3" spans="1:29" s="229" customFormat="1" ht="18.75" thickBot="1">
      <c r="A3" s="968" t="s">
        <v>414</v>
      </c>
      <c r="B3" s="969"/>
      <c r="C3" s="969"/>
      <c r="D3" s="969"/>
      <c r="E3" s="969"/>
      <c r="F3" s="969"/>
      <c r="G3" s="969"/>
      <c r="H3" s="969"/>
      <c r="I3" s="969"/>
      <c r="J3" s="970"/>
      <c r="K3" s="801"/>
      <c r="L3" s="801"/>
      <c r="M3" s="629" t="str">
        <f>+TITELBLAD!B18</f>
        <v>Rapportering over boekjaren:</v>
      </c>
      <c r="N3" s="629">
        <f>+TITELBLAD!E18</f>
        <v>2015</v>
      </c>
      <c r="O3" s="629" t="str">
        <f>+TITELBLAD!F18</f>
        <v>ex-ante</v>
      </c>
      <c r="P3" s="226"/>
      <c r="Q3" s="226"/>
      <c r="R3" s="226"/>
      <c r="S3" s="226"/>
      <c r="T3" s="226"/>
      <c r="U3" s="226"/>
      <c r="V3" s="226"/>
      <c r="W3" s="226"/>
      <c r="X3" s="226"/>
      <c r="Y3" s="226"/>
      <c r="Z3" s="226"/>
      <c r="AA3" s="226"/>
      <c r="AB3" s="226"/>
      <c r="AC3" s="226"/>
    </row>
    <row r="4" spans="1:15" ht="13.5" thickBot="1">
      <c r="A4" s="802"/>
      <c r="B4" s="802"/>
      <c r="C4" s="802"/>
      <c r="D4" s="802"/>
      <c r="E4" s="802"/>
      <c r="F4" s="802"/>
      <c r="G4" s="802"/>
      <c r="H4" s="802"/>
      <c r="I4" s="802"/>
      <c r="J4" s="802"/>
      <c r="K4" s="802"/>
      <c r="L4" s="802"/>
      <c r="M4" s="629"/>
      <c r="N4" s="629">
        <f>+TITELBLAD!E19</f>
        <v>2016</v>
      </c>
      <c r="O4" s="629" t="str">
        <f>+TITELBLAD!F19</f>
        <v>ex-ante</v>
      </c>
    </row>
    <row r="5" spans="1:15" ht="17.25" thickBot="1">
      <c r="A5" s="802"/>
      <c r="B5" s="802"/>
      <c r="C5" s="971">
        <f>+TITELBLAD!C7</f>
        <v>0</v>
      </c>
      <c r="D5" s="972"/>
      <c r="E5" s="972"/>
      <c r="F5" s="972"/>
      <c r="G5" s="972"/>
      <c r="H5" s="973"/>
      <c r="I5" s="802"/>
      <c r="J5" s="802"/>
      <c r="K5" s="802"/>
      <c r="L5" s="802"/>
      <c r="M5" s="629"/>
      <c r="N5" s="629"/>
      <c r="O5" s="629"/>
    </row>
    <row r="6" spans="1:15" ht="17.25" thickBot="1">
      <c r="A6" s="802"/>
      <c r="B6" s="802"/>
      <c r="C6" s="971" t="str">
        <f>+TITELBLAD!C12</f>
        <v>elektriciteit</v>
      </c>
      <c r="D6" s="972"/>
      <c r="E6" s="972"/>
      <c r="F6" s="972"/>
      <c r="G6" s="972"/>
      <c r="H6" s="973"/>
      <c r="I6" s="802"/>
      <c r="J6" s="802"/>
      <c r="K6" s="802"/>
      <c r="L6" s="802"/>
      <c r="M6" s="629"/>
      <c r="N6" s="629"/>
      <c r="O6" s="629"/>
    </row>
    <row r="7" spans="1:29" s="229" customFormat="1" ht="17.25" thickBot="1">
      <c r="A7" s="802"/>
      <c r="B7" s="802"/>
      <c r="C7" s="974" t="s">
        <v>53</v>
      </c>
      <c r="D7" s="975"/>
      <c r="E7" s="975"/>
      <c r="F7" s="975"/>
      <c r="G7" s="975"/>
      <c r="H7" s="976"/>
      <c r="I7" s="802"/>
      <c r="J7" s="802"/>
      <c r="K7" s="802"/>
      <c r="L7" s="802"/>
      <c r="M7" s="226"/>
      <c r="N7" s="226"/>
      <c r="O7" s="226"/>
      <c r="P7" s="226"/>
      <c r="Q7" s="226"/>
      <c r="R7" s="226"/>
      <c r="S7" s="226"/>
      <c r="T7" s="226"/>
      <c r="U7" s="226"/>
      <c r="V7" s="226"/>
      <c r="W7" s="226"/>
      <c r="X7" s="226"/>
      <c r="Y7" s="226"/>
      <c r="Z7" s="226"/>
      <c r="AA7" s="226"/>
      <c r="AB7" s="226"/>
      <c r="AC7" s="226"/>
    </row>
    <row r="8" spans="1:29" s="229" customFormat="1" ht="13.5" thickBot="1">
      <c r="A8" s="802"/>
      <c r="B8" s="802"/>
      <c r="C8" s="803">
        <f>TITELBLAD!E18</f>
        <v>2015</v>
      </c>
      <c r="D8" s="804">
        <f>C8+1</f>
        <v>2016</v>
      </c>
      <c r="E8" s="804">
        <f>D8+1</f>
        <v>2017</v>
      </c>
      <c r="F8" s="804">
        <f>E8+1</f>
        <v>2018</v>
      </c>
      <c r="G8" s="804">
        <f>F8+1</f>
        <v>2019</v>
      </c>
      <c r="H8" s="804">
        <f>G8+1</f>
        <v>2020</v>
      </c>
      <c r="I8" s="802"/>
      <c r="J8" s="802"/>
      <c r="K8" s="802"/>
      <c r="L8" s="802"/>
      <c r="M8" s="226"/>
      <c r="N8" s="226"/>
      <c r="O8" s="226"/>
      <c r="P8" s="226"/>
      <c r="Q8" s="226"/>
      <c r="R8" s="226"/>
      <c r="S8" s="226"/>
      <c r="T8" s="226"/>
      <c r="U8" s="226"/>
      <c r="V8" s="226"/>
      <c r="W8" s="226"/>
      <c r="X8" s="226"/>
      <c r="Y8" s="226"/>
      <c r="Z8" s="226"/>
      <c r="AA8" s="226"/>
      <c r="AB8" s="226"/>
      <c r="AC8" s="226"/>
    </row>
    <row r="9" spans="1:29" s="229" customFormat="1" ht="12.75">
      <c r="A9" s="802"/>
      <c r="B9" s="802"/>
      <c r="C9" s="805">
        <v>0</v>
      </c>
      <c r="D9" s="805">
        <v>0</v>
      </c>
      <c r="E9" s="806">
        <v>0</v>
      </c>
      <c r="F9" s="806">
        <v>0</v>
      </c>
      <c r="G9" s="806">
        <v>0</v>
      </c>
      <c r="H9" s="806">
        <v>0</v>
      </c>
      <c r="I9" s="802"/>
      <c r="J9" s="802"/>
      <c r="K9" s="802"/>
      <c r="L9" s="802"/>
      <c r="M9" s="226"/>
      <c r="N9" s="226"/>
      <c r="O9" s="226"/>
      <c r="P9" s="226"/>
      <c r="Q9" s="226"/>
      <c r="R9" s="226"/>
      <c r="S9" s="226"/>
      <c r="T9" s="226"/>
      <c r="U9" s="226"/>
      <c r="V9" s="226"/>
      <c r="W9" s="226"/>
      <c r="X9" s="226"/>
      <c r="Y9" s="226"/>
      <c r="Z9" s="226"/>
      <c r="AA9" s="226"/>
      <c r="AB9" s="226"/>
      <c r="AC9" s="226"/>
    </row>
    <row r="10" spans="1:12" s="233" customFormat="1" ht="12.75">
      <c r="A10" s="802"/>
      <c r="B10" s="802"/>
      <c r="C10" s="807" t="s">
        <v>106</v>
      </c>
      <c r="D10" s="802"/>
      <c r="E10" s="802"/>
      <c r="F10" s="808"/>
      <c r="G10" s="808"/>
      <c r="H10" s="808"/>
      <c r="I10" s="802"/>
      <c r="J10" s="802"/>
      <c r="K10" s="802"/>
      <c r="L10" s="802"/>
    </row>
    <row r="11" spans="1:12" s="233" customFormat="1" ht="12.75">
      <c r="A11" s="802"/>
      <c r="B11" s="802"/>
      <c r="C11" s="809" t="s">
        <v>107</v>
      </c>
      <c r="D11" s="802"/>
      <c r="E11" s="802"/>
      <c r="F11" s="802"/>
      <c r="G11" s="802"/>
      <c r="H11" s="802"/>
      <c r="I11" s="802"/>
      <c r="J11" s="802"/>
      <c r="K11" s="802"/>
      <c r="L11" s="802"/>
    </row>
    <row r="12" spans="1:12" s="233" customFormat="1" ht="12.75">
      <c r="A12" s="802"/>
      <c r="B12" s="802"/>
      <c r="C12" s="809"/>
      <c r="D12" s="802"/>
      <c r="E12" s="802"/>
      <c r="F12" s="802"/>
      <c r="G12" s="802"/>
      <c r="H12" s="802"/>
      <c r="I12" s="802"/>
      <c r="J12" s="802"/>
      <c r="K12" s="802"/>
      <c r="L12" s="802"/>
    </row>
    <row r="13" spans="1:12" ht="13.5" thickBot="1">
      <c r="A13" s="802"/>
      <c r="B13" s="802"/>
      <c r="C13" s="810"/>
      <c r="D13" s="802"/>
      <c r="E13" s="802"/>
      <c r="F13" s="802"/>
      <c r="G13" s="802"/>
      <c r="H13" s="802"/>
      <c r="I13" s="802"/>
      <c r="J13" s="802"/>
      <c r="K13" s="802"/>
      <c r="L13" s="802"/>
    </row>
    <row r="14" spans="1:12" ht="18.75" thickBot="1">
      <c r="A14" s="977" t="s">
        <v>38</v>
      </c>
      <c r="B14" s="978"/>
      <c r="C14" s="978"/>
      <c r="D14" s="978"/>
      <c r="E14" s="978"/>
      <c r="F14" s="978"/>
      <c r="G14" s="978"/>
      <c r="H14" s="978"/>
      <c r="I14" s="978"/>
      <c r="J14" s="979"/>
      <c r="K14" s="989"/>
      <c r="L14" s="989"/>
    </row>
    <row r="15" spans="1:12" ht="12.75">
      <c r="A15" s="802"/>
      <c r="B15" s="802"/>
      <c r="C15" s="802"/>
      <c r="D15" s="802"/>
      <c r="E15" s="802"/>
      <c r="F15" s="802"/>
      <c r="G15" s="802"/>
      <c r="H15" s="802"/>
      <c r="I15" s="802"/>
      <c r="J15" s="802"/>
      <c r="K15" s="802"/>
      <c r="L15" s="802"/>
    </row>
    <row r="16" spans="1:29" s="243" customFormat="1" ht="15.75">
      <c r="A16" s="811"/>
      <c r="B16" s="812"/>
      <c r="C16" s="813"/>
      <c r="D16" s="813"/>
      <c r="E16" s="813"/>
      <c r="F16" s="813"/>
      <c r="G16" s="813"/>
      <c r="H16" s="813"/>
      <c r="I16" s="814"/>
      <c r="J16" s="815"/>
      <c r="K16" s="816"/>
      <c r="L16" s="816"/>
      <c r="M16" s="242"/>
      <c r="N16" s="242"/>
      <c r="O16" s="242"/>
      <c r="P16" s="242"/>
      <c r="Q16" s="242"/>
      <c r="R16" s="242"/>
      <c r="S16" s="242"/>
      <c r="T16" s="242"/>
      <c r="U16" s="242"/>
      <c r="V16" s="242"/>
      <c r="W16" s="242"/>
      <c r="X16" s="242"/>
      <c r="Y16" s="242"/>
      <c r="Z16" s="242"/>
      <c r="AA16" s="242"/>
      <c r="AB16" s="242"/>
      <c r="AC16" s="242"/>
    </row>
    <row r="17" spans="1:12" ht="16.5">
      <c r="A17" s="802"/>
      <c r="B17" s="802"/>
      <c r="C17" s="983" t="s">
        <v>39</v>
      </c>
      <c r="D17" s="984"/>
      <c r="E17" s="984"/>
      <c r="F17" s="984"/>
      <c r="G17" s="984"/>
      <c r="H17" s="985"/>
      <c r="I17" s="802"/>
      <c r="J17" s="817" t="s">
        <v>40</v>
      </c>
      <c r="K17" s="802"/>
      <c r="L17" s="802"/>
    </row>
    <row r="18" spans="1:12" ht="13.5" thickBot="1">
      <c r="A18" s="990"/>
      <c r="B18" s="990"/>
      <c r="C18" s="817">
        <f aca="true" t="shared" si="0" ref="C18:H18">C8</f>
        <v>2015</v>
      </c>
      <c r="D18" s="818">
        <f t="shared" si="0"/>
        <v>2016</v>
      </c>
      <c r="E18" s="818">
        <f t="shared" si="0"/>
        <v>2017</v>
      </c>
      <c r="F18" s="818">
        <f t="shared" si="0"/>
        <v>2018</v>
      </c>
      <c r="G18" s="818">
        <f t="shared" si="0"/>
        <v>2019</v>
      </c>
      <c r="H18" s="818">
        <f t="shared" si="0"/>
        <v>2020</v>
      </c>
      <c r="I18" s="802"/>
      <c r="J18" s="819"/>
      <c r="K18" s="802"/>
      <c r="L18" s="802"/>
    </row>
    <row r="19" spans="1:29" s="229" customFormat="1" ht="13.5" thickBot="1">
      <c r="A19" s="991" t="s">
        <v>456</v>
      </c>
      <c r="B19" s="820">
        <f>C8</f>
        <v>2015</v>
      </c>
      <c r="C19" s="821">
        <f>+'TABEL 3B'!E121</f>
        <v>0</v>
      </c>
      <c r="D19" s="822"/>
      <c r="E19" s="822"/>
      <c r="F19" s="822"/>
      <c r="G19" s="822"/>
      <c r="H19" s="823"/>
      <c r="I19" s="824"/>
      <c r="J19" s="825">
        <f aca="true" t="shared" si="1" ref="J19:J24">SUM(C19:H19)</f>
        <v>0</v>
      </c>
      <c r="K19" s="802"/>
      <c r="L19" s="802"/>
      <c r="M19" s="226"/>
      <c r="N19" s="226"/>
      <c r="O19" s="226"/>
      <c r="P19" s="226"/>
      <c r="Q19" s="226"/>
      <c r="R19" s="226"/>
      <c r="S19" s="226"/>
      <c r="T19" s="226"/>
      <c r="U19" s="226"/>
      <c r="V19" s="226"/>
      <c r="W19" s="226"/>
      <c r="X19" s="226"/>
      <c r="Y19" s="226"/>
      <c r="Z19" s="226"/>
      <c r="AA19" s="226"/>
      <c r="AB19" s="226"/>
      <c r="AC19" s="226"/>
    </row>
    <row r="20" spans="1:29" s="229" customFormat="1" ht="13.5" thickBot="1">
      <c r="A20" s="992"/>
      <c r="B20" s="826">
        <f>D8</f>
        <v>2016</v>
      </c>
      <c r="C20" s="827">
        <f>C9-C19</f>
        <v>0</v>
      </c>
      <c r="D20" s="821">
        <f>+'TABEL 3B'!G121</f>
        <v>0</v>
      </c>
      <c r="E20" s="828"/>
      <c r="F20" s="828"/>
      <c r="G20" s="828"/>
      <c r="H20" s="829"/>
      <c r="I20" s="824"/>
      <c r="J20" s="825">
        <f t="shared" si="1"/>
        <v>0</v>
      </c>
      <c r="K20" s="802"/>
      <c r="L20" s="802"/>
      <c r="M20" s="226"/>
      <c r="N20" s="226"/>
      <c r="O20" s="226"/>
      <c r="P20" s="226"/>
      <c r="Q20" s="226"/>
      <c r="R20" s="226"/>
      <c r="S20" s="226"/>
      <c r="T20" s="226"/>
      <c r="U20" s="226"/>
      <c r="V20" s="226"/>
      <c r="W20" s="226"/>
      <c r="X20" s="226"/>
      <c r="Y20" s="226"/>
      <c r="Z20" s="226"/>
      <c r="AA20" s="226"/>
      <c r="AB20" s="226"/>
      <c r="AC20" s="226"/>
    </row>
    <row r="21" spans="1:29" s="229" customFormat="1" ht="13.5" thickBot="1">
      <c r="A21" s="992"/>
      <c r="B21" s="826">
        <f>E8</f>
        <v>2017</v>
      </c>
      <c r="C21" s="828"/>
      <c r="D21" s="827">
        <f>D9-D20</f>
        <v>0</v>
      </c>
      <c r="E21" s="830"/>
      <c r="F21" s="828"/>
      <c r="G21" s="828"/>
      <c r="H21" s="829"/>
      <c r="I21" s="824"/>
      <c r="J21" s="825">
        <f t="shared" si="1"/>
        <v>0</v>
      </c>
      <c r="K21" s="802"/>
      <c r="L21" s="802"/>
      <c r="M21" s="226"/>
      <c r="N21" s="226"/>
      <c r="O21" s="226"/>
      <c r="P21" s="226"/>
      <c r="Q21" s="226"/>
      <c r="R21" s="226"/>
      <c r="S21" s="226"/>
      <c r="T21" s="226"/>
      <c r="U21" s="226"/>
      <c r="V21" s="226"/>
      <c r="W21" s="226"/>
      <c r="X21" s="226"/>
      <c r="Y21" s="226"/>
      <c r="Z21" s="226"/>
      <c r="AA21" s="226"/>
      <c r="AB21" s="226"/>
      <c r="AC21" s="226"/>
    </row>
    <row r="22" spans="1:29" s="229" customFormat="1" ht="13.5" thickBot="1">
      <c r="A22" s="992"/>
      <c r="B22" s="826">
        <f>F8</f>
        <v>2018</v>
      </c>
      <c r="C22" s="828"/>
      <c r="D22" s="828"/>
      <c r="E22" s="831"/>
      <c r="F22" s="830"/>
      <c r="G22" s="828"/>
      <c r="H22" s="829"/>
      <c r="I22" s="824"/>
      <c r="J22" s="825">
        <f t="shared" si="1"/>
        <v>0</v>
      </c>
      <c r="K22" s="802"/>
      <c r="L22" s="802"/>
      <c r="M22" s="226"/>
      <c r="N22" s="226"/>
      <c r="O22" s="226"/>
      <c r="P22" s="226"/>
      <c r="Q22" s="226"/>
      <c r="R22" s="226"/>
      <c r="S22" s="226"/>
      <c r="T22" s="226"/>
      <c r="U22" s="226"/>
      <c r="V22" s="226"/>
      <c r="W22" s="226"/>
      <c r="X22" s="226"/>
      <c r="Y22" s="226"/>
      <c r="Z22" s="226"/>
      <c r="AA22" s="226"/>
      <c r="AB22" s="226"/>
      <c r="AC22" s="226"/>
    </row>
    <row r="23" spans="1:29" s="229" customFormat="1" ht="13.5" thickBot="1">
      <c r="A23" s="992"/>
      <c r="B23" s="826">
        <f>G8</f>
        <v>2019</v>
      </c>
      <c r="C23" s="828"/>
      <c r="D23" s="828"/>
      <c r="E23" s="828"/>
      <c r="F23" s="831"/>
      <c r="G23" s="830"/>
      <c r="H23" s="829"/>
      <c r="I23" s="824"/>
      <c r="J23" s="825">
        <f t="shared" si="1"/>
        <v>0</v>
      </c>
      <c r="K23" s="802"/>
      <c r="L23" s="802"/>
      <c r="M23" s="226"/>
      <c r="N23" s="226"/>
      <c r="O23" s="226"/>
      <c r="P23" s="226"/>
      <c r="Q23" s="226"/>
      <c r="R23" s="226"/>
      <c r="S23" s="226"/>
      <c r="T23" s="226"/>
      <c r="U23" s="226"/>
      <c r="V23" s="226"/>
      <c r="W23" s="226"/>
      <c r="X23" s="226"/>
      <c r="Y23" s="226"/>
      <c r="Z23" s="226"/>
      <c r="AA23" s="226"/>
      <c r="AB23" s="226"/>
      <c r="AC23" s="226"/>
    </row>
    <row r="24" spans="1:29" s="229" customFormat="1" ht="13.5" thickBot="1">
      <c r="A24" s="992"/>
      <c r="B24" s="826">
        <f>H8</f>
        <v>2020</v>
      </c>
      <c r="C24" s="828"/>
      <c r="D24" s="828"/>
      <c r="E24" s="828"/>
      <c r="F24" s="828"/>
      <c r="G24" s="831"/>
      <c r="H24" s="830"/>
      <c r="I24" s="824"/>
      <c r="J24" s="825">
        <f t="shared" si="1"/>
        <v>0</v>
      </c>
      <c r="K24" s="802"/>
      <c r="L24" s="802"/>
      <c r="M24" s="226"/>
      <c r="N24" s="226"/>
      <c r="O24" s="226"/>
      <c r="P24" s="226"/>
      <c r="Q24" s="226"/>
      <c r="R24" s="226"/>
      <c r="S24" s="226"/>
      <c r="T24" s="226"/>
      <c r="U24" s="226"/>
      <c r="V24" s="226"/>
      <c r="W24" s="226"/>
      <c r="X24" s="226"/>
      <c r="Y24" s="226"/>
      <c r="Z24" s="226"/>
      <c r="AA24" s="226"/>
      <c r="AB24" s="226"/>
      <c r="AC24" s="226"/>
    </row>
    <row r="25" spans="1:29" s="243" customFormat="1" ht="15.75">
      <c r="A25" s="993"/>
      <c r="B25" s="832" t="s">
        <v>42</v>
      </c>
      <c r="C25" s="833">
        <f aca="true" t="shared" si="2" ref="C25:H25">SUM(C19:C24)</f>
        <v>0</v>
      </c>
      <c r="D25" s="833">
        <f t="shared" si="2"/>
        <v>0</v>
      </c>
      <c r="E25" s="833">
        <f t="shared" si="2"/>
        <v>0</v>
      </c>
      <c r="F25" s="833">
        <f t="shared" si="2"/>
        <v>0</v>
      </c>
      <c r="G25" s="833">
        <f t="shared" si="2"/>
        <v>0</v>
      </c>
      <c r="H25" s="834">
        <f t="shared" si="2"/>
        <v>0</v>
      </c>
      <c r="I25" s="835"/>
      <c r="J25" s="836">
        <f>SUM(J19:J24)</f>
        <v>0</v>
      </c>
      <c r="K25" s="816"/>
      <c r="L25" s="816"/>
      <c r="M25" s="242"/>
      <c r="N25" s="242"/>
      <c r="O25" s="242"/>
      <c r="P25" s="242"/>
      <c r="Q25" s="242"/>
      <c r="R25" s="242"/>
      <c r="S25" s="242"/>
      <c r="T25" s="242"/>
      <c r="U25" s="242"/>
      <c r="V25" s="242"/>
      <c r="W25" s="242"/>
      <c r="X25" s="242"/>
      <c r="Y25" s="242"/>
      <c r="Z25" s="242"/>
      <c r="AA25" s="242"/>
      <c r="AB25" s="242"/>
      <c r="AC25" s="242"/>
    </row>
    <row r="26" spans="1:12" s="236" customFormat="1" ht="12.75">
      <c r="A26" s="837" t="s">
        <v>78</v>
      </c>
      <c r="B26" s="809"/>
      <c r="C26" s="838">
        <f aca="true" t="shared" si="3" ref="C26:H26">+C25+C36</f>
        <v>0</v>
      </c>
      <c r="D26" s="838">
        <f t="shared" si="3"/>
        <v>0</v>
      </c>
      <c r="E26" s="838">
        <f t="shared" si="3"/>
        <v>0</v>
      </c>
      <c r="F26" s="838">
        <f t="shared" si="3"/>
        <v>0</v>
      </c>
      <c r="G26" s="838">
        <f t="shared" si="3"/>
        <v>0</v>
      </c>
      <c r="H26" s="838">
        <f t="shared" si="3"/>
        <v>0</v>
      </c>
      <c r="I26" s="838"/>
      <c r="J26" s="838">
        <f>+J25+J36</f>
        <v>0</v>
      </c>
      <c r="K26" s="838">
        <f>+K25+K36</f>
        <v>0</v>
      </c>
      <c r="L26" s="809"/>
    </row>
    <row r="27" spans="1:29" s="265" customFormat="1" ht="12.75">
      <c r="A27" s="809"/>
      <c r="B27" s="809"/>
      <c r="C27" s="838"/>
      <c r="D27" s="838"/>
      <c r="E27" s="838"/>
      <c r="F27" s="838"/>
      <c r="G27" s="838"/>
      <c r="H27" s="838"/>
      <c r="I27" s="809"/>
      <c r="J27" s="809"/>
      <c r="K27" s="809"/>
      <c r="L27" s="809"/>
      <c r="M27" s="236"/>
      <c r="N27" s="236"/>
      <c r="O27" s="236"/>
      <c r="P27" s="236"/>
      <c r="Q27" s="236"/>
      <c r="R27" s="236"/>
      <c r="S27" s="236"/>
      <c r="T27" s="236"/>
      <c r="U27" s="236"/>
      <c r="V27" s="236"/>
      <c r="W27" s="236"/>
      <c r="X27" s="236"/>
      <c r="Y27" s="236"/>
      <c r="Z27" s="236"/>
      <c r="AA27" s="236"/>
      <c r="AB27" s="236"/>
      <c r="AC27" s="236"/>
    </row>
    <row r="28" spans="1:29" s="229" customFormat="1" ht="16.5">
      <c r="A28" s="802"/>
      <c r="B28" s="802"/>
      <c r="C28" s="994" t="s">
        <v>39</v>
      </c>
      <c r="D28" s="995"/>
      <c r="E28" s="995"/>
      <c r="F28" s="995"/>
      <c r="G28" s="995"/>
      <c r="H28" s="996"/>
      <c r="I28" s="802"/>
      <c r="J28" s="817" t="s">
        <v>40</v>
      </c>
      <c r="K28" s="802"/>
      <c r="L28" s="817" t="s">
        <v>40</v>
      </c>
      <c r="M28" s="226"/>
      <c r="N28" s="226"/>
      <c r="O28" s="226"/>
      <c r="P28" s="226"/>
      <c r="Q28" s="226"/>
      <c r="R28" s="226"/>
      <c r="S28" s="226"/>
      <c r="T28" s="226"/>
      <c r="U28" s="226"/>
      <c r="V28" s="226"/>
      <c r="W28" s="226"/>
      <c r="X28" s="226"/>
      <c r="Y28" s="226"/>
      <c r="Z28" s="226"/>
      <c r="AA28" s="226"/>
      <c r="AB28" s="226"/>
      <c r="AC28" s="226"/>
    </row>
    <row r="29" spans="1:29" s="229" customFormat="1" ht="12.75">
      <c r="A29" s="802"/>
      <c r="B29" s="802"/>
      <c r="C29" s="818">
        <v>2015</v>
      </c>
      <c r="D29" s="818">
        <v>2016</v>
      </c>
      <c r="E29" s="818">
        <v>2017</v>
      </c>
      <c r="F29" s="818">
        <v>2018</v>
      </c>
      <c r="G29" s="818">
        <v>2019</v>
      </c>
      <c r="H29" s="818">
        <v>2020</v>
      </c>
      <c r="I29" s="802"/>
      <c r="J29" s="819" t="s">
        <v>43</v>
      </c>
      <c r="K29" s="802"/>
      <c r="L29" s="819" t="s">
        <v>44</v>
      </c>
      <c r="M29" s="226"/>
      <c r="N29" s="226"/>
      <c r="O29" s="226"/>
      <c r="P29" s="226"/>
      <c r="Q29" s="226"/>
      <c r="R29" s="226"/>
      <c r="S29" s="226"/>
      <c r="T29" s="226"/>
      <c r="U29" s="226"/>
      <c r="V29" s="226"/>
      <c r="W29" s="226"/>
      <c r="X29" s="226"/>
      <c r="Y29" s="226"/>
      <c r="Z29" s="226"/>
      <c r="AA29" s="226"/>
      <c r="AB29" s="226"/>
      <c r="AC29" s="226"/>
    </row>
    <row r="30" spans="1:29" s="229" customFormat="1" ht="12.75">
      <c r="A30" s="991" t="s">
        <v>457</v>
      </c>
      <c r="B30" s="839">
        <v>2015</v>
      </c>
      <c r="C30" s="828"/>
      <c r="D30" s="828"/>
      <c r="E30" s="828"/>
      <c r="F30" s="828"/>
      <c r="G30" s="828"/>
      <c r="H30" s="823"/>
      <c r="I30" s="824"/>
      <c r="J30" s="825">
        <f aca="true" t="shared" si="4" ref="J30:J35">SUM(C30:H30)</f>
        <v>0</v>
      </c>
      <c r="K30" s="824"/>
      <c r="L30" s="840">
        <f aca="true" t="shared" si="5" ref="L30:L35">SUM(J19,J30)</f>
        <v>0</v>
      </c>
      <c r="M30" s="226"/>
      <c r="N30" s="226"/>
      <c r="O30" s="226"/>
      <c r="P30" s="226"/>
      <c r="Q30" s="226"/>
      <c r="R30" s="226"/>
      <c r="S30" s="226"/>
      <c r="T30" s="226"/>
      <c r="U30" s="226"/>
      <c r="V30" s="226"/>
      <c r="W30" s="226"/>
      <c r="X30" s="226"/>
      <c r="Y30" s="226"/>
      <c r="Z30" s="226"/>
      <c r="AA30" s="226"/>
      <c r="AB30" s="226"/>
      <c r="AC30" s="226"/>
    </row>
    <row r="31" spans="1:29" s="229" customFormat="1" ht="12.75">
      <c r="A31" s="992"/>
      <c r="B31" s="839">
        <v>2016</v>
      </c>
      <c r="C31" s="841">
        <v>0</v>
      </c>
      <c r="D31" s="828"/>
      <c r="E31" s="828"/>
      <c r="F31" s="828"/>
      <c r="G31" s="828"/>
      <c r="H31" s="829"/>
      <c r="I31" s="824"/>
      <c r="J31" s="825">
        <f t="shared" si="4"/>
        <v>0</v>
      </c>
      <c r="K31" s="824"/>
      <c r="L31" s="840">
        <f t="shared" si="5"/>
        <v>0</v>
      </c>
      <c r="M31" s="226"/>
      <c r="N31" s="226"/>
      <c r="O31" s="226"/>
      <c r="P31" s="226"/>
      <c r="Q31" s="226"/>
      <c r="R31" s="226"/>
      <c r="S31" s="226"/>
      <c r="T31" s="226"/>
      <c r="U31" s="226"/>
      <c r="V31" s="226"/>
      <c r="W31" s="226"/>
      <c r="X31" s="226"/>
      <c r="Y31" s="226"/>
      <c r="Z31" s="226"/>
      <c r="AA31" s="226"/>
      <c r="AB31" s="226"/>
      <c r="AC31" s="226"/>
    </row>
    <row r="32" spans="1:29" s="229" customFormat="1" ht="12.75">
      <c r="A32" s="992" t="s">
        <v>45</v>
      </c>
      <c r="B32" s="839">
        <v>2017</v>
      </c>
      <c r="C32" s="841">
        <v>0</v>
      </c>
      <c r="D32" s="841">
        <v>0</v>
      </c>
      <c r="E32" s="828"/>
      <c r="F32" s="828"/>
      <c r="G32" s="828"/>
      <c r="H32" s="829"/>
      <c r="I32" s="824"/>
      <c r="J32" s="825">
        <f t="shared" si="4"/>
        <v>0</v>
      </c>
      <c r="K32" s="824"/>
      <c r="L32" s="840">
        <f t="shared" si="5"/>
        <v>0</v>
      </c>
      <c r="M32" s="226"/>
      <c r="N32" s="226"/>
      <c r="O32" s="226"/>
      <c r="P32" s="226"/>
      <c r="Q32" s="226"/>
      <c r="R32" s="226"/>
      <c r="S32" s="226"/>
      <c r="T32" s="226"/>
      <c r="U32" s="226"/>
      <c r="V32" s="226"/>
      <c r="W32" s="226"/>
      <c r="X32" s="226"/>
      <c r="Y32" s="226"/>
      <c r="Z32" s="226"/>
      <c r="AA32" s="226"/>
      <c r="AB32" s="226"/>
      <c r="AC32" s="226"/>
    </row>
    <row r="33" spans="1:29" s="229" customFormat="1" ht="12.75">
      <c r="A33" s="992"/>
      <c r="B33" s="839">
        <v>2018</v>
      </c>
      <c r="C33" s="841">
        <v>0</v>
      </c>
      <c r="D33" s="841">
        <v>0</v>
      </c>
      <c r="E33" s="842">
        <v>0</v>
      </c>
      <c r="F33" s="828"/>
      <c r="G33" s="828"/>
      <c r="H33" s="829"/>
      <c r="I33" s="824"/>
      <c r="J33" s="825">
        <f t="shared" si="4"/>
        <v>0</v>
      </c>
      <c r="K33" s="824"/>
      <c r="L33" s="840">
        <f t="shared" si="5"/>
        <v>0</v>
      </c>
      <c r="M33" s="237" t="s">
        <v>47</v>
      </c>
      <c r="N33" s="226"/>
      <c r="O33" s="226"/>
      <c r="P33" s="226"/>
      <c r="Q33" s="226"/>
      <c r="R33" s="226"/>
      <c r="S33" s="226"/>
      <c r="T33" s="226"/>
      <c r="U33" s="226"/>
      <c r="V33" s="226"/>
      <c r="W33" s="226"/>
      <c r="X33" s="226"/>
      <c r="Y33" s="226"/>
      <c r="Z33" s="226"/>
      <c r="AA33" s="226"/>
      <c r="AB33" s="226"/>
      <c r="AC33" s="226"/>
    </row>
    <row r="34" spans="1:29" s="229" customFormat="1" ht="12.75">
      <c r="A34" s="992" t="s">
        <v>46</v>
      </c>
      <c r="B34" s="839">
        <v>2019</v>
      </c>
      <c r="C34" s="841">
        <v>0</v>
      </c>
      <c r="D34" s="841">
        <v>0</v>
      </c>
      <c r="E34" s="842">
        <v>0</v>
      </c>
      <c r="F34" s="842">
        <v>0</v>
      </c>
      <c r="G34" s="828"/>
      <c r="H34" s="829"/>
      <c r="I34" s="824"/>
      <c r="J34" s="825">
        <f t="shared" si="4"/>
        <v>0</v>
      </c>
      <c r="K34" s="824"/>
      <c r="L34" s="840">
        <f t="shared" si="5"/>
        <v>0</v>
      </c>
      <c r="M34" s="237" t="s">
        <v>48</v>
      </c>
      <c r="N34" s="226"/>
      <c r="O34" s="226"/>
      <c r="P34" s="226"/>
      <c r="Q34" s="226"/>
      <c r="R34" s="226"/>
      <c r="S34" s="226"/>
      <c r="T34" s="226"/>
      <c r="U34" s="226"/>
      <c r="V34" s="226"/>
      <c r="W34" s="226"/>
      <c r="X34" s="226"/>
      <c r="Y34" s="226"/>
      <c r="Z34" s="226"/>
      <c r="AA34" s="226"/>
      <c r="AB34" s="226"/>
      <c r="AC34" s="226"/>
    </row>
    <row r="35" spans="1:29" s="229" customFormat="1" ht="12.75">
      <c r="A35" s="992"/>
      <c r="B35" s="839">
        <v>2020</v>
      </c>
      <c r="C35" s="841">
        <v>0</v>
      </c>
      <c r="D35" s="841">
        <v>0</v>
      </c>
      <c r="E35" s="842">
        <v>0</v>
      </c>
      <c r="F35" s="842">
        <v>0</v>
      </c>
      <c r="G35" s="842">
        <v>0</v>
      </c>
      <c r="H35" s="829"/>
      <c r="I35" s="824"/>
      <c r="J35" s="825">
        <f t="shared" si="4"/>
        <v>0</v>
      </c>
      <c r="K35" s="824"/>
      <c r="L35" s="840">
        <f t="shared" si="5"/>
        <v>0</v>
      </c>
      <c r="M35" s="237"/>
      <c r="N35" s="226"/>
      <c r="O35" s="226"/>
      <c r="P35" s="226"/>
      <c r="Q35" s="226"/>
      <c r="R35" s="226"/>
      <c r="S35" s="226"/>
      <c r="T35" s="226"/>
      <c r="U35" s="226"/>
      <c r="V35" s="226"/>
      <c r="W35" s="226"/>
      <c r="X35" s="226"/>
      <c r="Y35" s="226"/>
      <c r="Z35" s="226"/>
      <c r="AA35" s="226"/>
      <c r="AB35" s="226"/>
      <c r="AC35" s="226"/>
    </row>
    <row r="36" spans="1:29" s="243" customFormat="1" ht="15.75">
      <c r="A36" s="997"/>
      <c r="B36" s="832" t="s">
        <v>42</v>
      </c>
      <c r="C36" s="843">
        <f aca="true" t="shared" si="6" ref="C36:H36">SUM(C30:C35)</f>
        <v>0</v>
      </c>
      <c r="D36" s="843">
        <f t="shared" si="6"/>
        <v>0</v>
      </c>
      <c r="E36" s="843">
        <f t="shared" si="6"/>
        <v>0</v>
      </c>
      <c r="F36" s="843">
        <f>SUM(F30:F35)</f>
        <v>0</v>
      </c>
      <c r="G36" s="843">
        <f t="shared" si="6"/>
        <v>0</v>
      </c>
      <c r="H36" s="843">
        <f t="shared" si="6"/>
        <v>0</v>
      </c>
      <c r="I36" s="836"/>
      <c r="J36" s="836">
        <f>SUM(J30:J35)</f>
        <v>0</v>
      </c>
      <c r="K36" s="835"/>
      <c r="L36" s="836">
        <f>SUM(L30:L35)</f>
        <v>0</v>
      </c>
      <c r="M36" s="242"/>
      <c r="N36" s="242"/>
      <c r="O36" s="242"/>
      <c r="P36" s="242"/>
      <c r="Q36" s="242"/>
      <c r="R36" s="242"/>
      <c r="S36" s="242"/>
      <c r="T36" s="242"/>
      <c r="U36" s="242"/>
      <c r="V36" s="242"/>
      <c r="W36" s="242"/>
      <c r="X36" s="242"/>
      <c r="Y36" s="242"/>
      <c r="Z36" s="242"/>
      <c r="AA36" s="242"/>
      <c r="AB36" s="242"/>
      <c r="AC36" s="242"/>
    </row>
    <row r="37" spans="1:12" ht="12.75">
      <c r="A37" s="802"/>
      <c r="B37" s="802"/>
      <c r="C37" s="802"/>
      <c r="D37" s="802"/>
      <c r="E37" s="802"/>
      <c r="F37" s="802"/>
      <c r="G37" s="802"/>
      <c r="H37" s="802"/>
      <c r="I37" s="802"/>
      <c r="J37" s="802"/>
      <c r="K37" s="802"/>
      <c r="L37" s="802"/>
    </row>
    <row r="38" spans="1:12" s="236" customFormat="1" ht="12.75">
      <c r="A38" s="809"/>
      <c r="B38" s="809"/>
      <c r="C38" s="807" t="s">
        <v>75</v>
      </c>
      <c r="D38" s="838"/>
      <c r="E38" s="838"/>
      <c r="F38" s="838"/>
      <c r="G38" s="838"/>
      <c r="H38" s="838"/>
      <c r="I38" s="838"/>
      <c r="J38" s="838"/>
      <c r="K38" s="809"/>
      <c r="L38" s="809"/>
    </row>
    <row r="39" spans="1:12" ht="12.75">
      <c r="A39" s="802"/>
      <c r="B39" s="802"/>
      <c r="C39" s="807" t="s">
        <v>76</v>
      </c>
      <c r="D39" s="802"/>
      <c r="E39" s="802"/>
      <c r="F39" s="802"/>
      <c r="G39" s="802"/>
      <c r="H39" s="802"/>
      <c r="I39" s="802"/>
      <c r="J39" s="802"/>
      <c r="K39" s="802"/>
      <c r="L39" s="802"/>
    </row>
    <row r="40" spans="1:12" ht="12.75">
      <c r="A40" s="802"/>
      <c r="B40" s="802"/>
      <c r="C40" s="802"/>
      <c r="D40" s="802"/>
      <c r="E40" s="802"/>
      <c r="F40" s="802"/>
      <c r="G40" s="802"/>
      <c r="H40" s="802"/>
      <c r="I40" s="802"/>
      <c r="J40" s="802"/>
      <c r="K40" s="802"/>
      <c r="L40" s="802"/>
    </row>
    <row r="41" spans="1:12" ht="13.5" thickBot="1">
      <c r="A41" s="802"/>
      <c r="B41" s="802"/>
      <c r="C41" s="802"/>
      <c r="D41" s="802"/>
      <c r="E41" s="802"/>
      <c r="F41" s="802"/>
      <c r="G41" s="802"/>
      <c r="H41" s="802"/>
      <c r="I41" s="802"/>
      <c r="J41" s="802"/>
      <c r="K41" s="802"/>
      <c r="L41" s="802"/>
    </row>
    <row r="42" spans="1:29" s="229" customFormat="1" ht="18.75" thickBot="1">
      <c r="A42" s="980" t="s">
        <v>49</v>
      </c>
      <c r="B42" s="981"/>
      <c r="C42" s="981"/>
      <c r="D42" s="981"/>
      <c r="E42" s="981"/>
      <c r="F42" s="981"/>
      <c r="G42" s="981"/>
      <c r="H42" s="981"/>
      <c r="I42" s="981"/>
      <c r="J42" s="982"/>
      <c r="K42" s="844"/>
      <c r="L42" s="802"/>
      <c r="M42" s="226"/>
      <c r="N42" s="226"/>
      <c r="O42" s="226"/>
      <c r="P42" s="226"/>
      <c r="Q42" s="226"/>
      <c r="R42" s="226"/>
      <c r="S42" s="226"/>
      <c r="T42" s="226"/>
      <c r="U42" s="226"/>
      <c r="V42" s="226"/>
      <c r="W42" s="226"/>
      <c r="X42" s="226"/>
      <c r="Y42" s="226"/>
      <c r="Z42" s="226"/>
      <c r="AA42" s="226"/>
      <c r="AB42" s="226"/>
      <c r="AC42" s="226"/>
    </row>
    <row r="43" spans="1:12" ht="12.75">
      <c r="A43" s="802"/>
      <c r="B43" s="802"/>
      <c r="C43" s="802"/>
      <c r="D43" s="802"/>
      <c r="E43" s="802"/>
      <c r="F43" s="802"/>
      <c r="G43" s="802"/>
      <c r="H43" s="802"/>
      <c r="I43" s="802"/>
      <c r="J43" s="802"/>
      <c r="K43" s="802"/>
      <c r="L43" s="802"/>
    </row>
    <row r="44" spans="1:12" ht="16.5">
      <c r="A44" s="802"/>
      <c r="B44" s="802"/>
      <c r="C44" s="983" t="s">
        <v>50</v>
      </c>
      <c r="D44" s="984"/>
      <c r="E44" s="984"/>
      <c r="F44" s="984"/>
      <c r="G44" s="984"/>
      <c r="H44" s="985"/>
      <c r="I44" s="802"/>
      <c r="J44" s="802"/>
      <c r="K44" s="802"/>
      <c r="L44" s="802"/>
    </row>
    <row r="45" spans="1:12" ht="12.75">
      <c r="A45" s="802"/>
      <c r="B45" s="802"/>
      <c r="C45" s="818">
        <v>2015</v>
      </c>
      <c r="D45" s="818">
        <v>2016</v>
      </c>
      <c r="E45" s="818">
        <v>2017</v>
      </c>
      <c r="F45" s="818">
        <v>2018</v>
      </c>
      <c r="G45" s="818">
        <v>2019</v>
      </c>
      <c r="H45" s="818">
        <v>2020</v>
      </c>
      <c r="I45" s="802"/>
      <c r="J45" s="818" t="s">
        <v>40</v>
      </c>
      <c r="K45" s="802"/>
      <c r="L45" s="802"/>
    </row>
    <row r="46" spans="1:12" ht="12.75">
      <c r="A46" s="986" t="s">
        <v>412</v>
      </c>
      <c r="B46" s="818">
        <v>2015</v>
      </c>
      <c r="C46" s="845">
        <f>+C19</f>
        <v>0</v>
      </c>
      <c r="D46" s="822"/>
      <c r="E46" s="828"/>
      <c r="F46" s="828"/>
      <c r="G46" s="828"/>
      <c r="H46" s="823"/>
      <c r="I46" s="802"/>
      <c r="J46" s="825">
        <f aca="true" t="shared" si="7" ref="J46:J51">SUM(C46:H46)</f>
        <v>0</v>
      </c>
      <c r="K46" s="802"/>
      <c r="L46" s="802"/>
    </row>
    <row r="47" spans="1:12" ht="12.75">
      <c r="A47" s="987"/>
      <c r="B47" s="818">
        <v>2016</v>
      </c>
      <c r="C47" s="845">
        <f>+C46+C31+C20</f>
        <v>0</v>
      </c>
      <c r="D47" s="845">
        <f>+D20</f>
        <v>0</v>
      </c>
      <c r="E47" s="828"/>
      <c r="F47" s="828"/>
      <c r="G47" s="828"/>
      <c r="H47" s="829"/>
      <c r="I47" s="802"/>
      <c r="J47" s="825">
        <f t="shared" si="7"/>
        <v>0</v>
      </c>
      <c r="K47" s="802"/>
      <c r="L47" s="802"/>
    </row>
    <row r="48" spans="1:12" ht="12.75">
      <c r="A48" s="987"/>
      <c r="B48" s="818">
        <v>2017</v>
      </c>
      <c r="C48" s="845">
        <f>+C47+C32+C21</f>
        <v>0</v>
      </c>
      <c r="D48" s="845">
        <f>+D47+D32+D21</f>
        <v>0</v>
      </c>
      <c r="E48" s="846">
        <f>+E21</f>
        <v>0</v>
      </c>
      <c r="F48" s="828"/>
      <c r="G48" s="828"/>
      <c r="H48" s="829"/>
      <c r="I48" s="802"/>
      <c r="J48" s="825">
        <f t="shared" si="7"/>
        <v>0</v>
      </c>
      <c r="K48" s="802"/>
      <c r="L48" s="802"/>
    </row>
    <row r="49" spans="1:12" ht="12.75">
      <c r="A49" s="987"/>
      <c r="B49" s="818">
        <v>2018</v>
      </c>
      <c r="C49" s="845">
        <f>+C48+C33+C22</f>
        <v>0</v>
      </c>
      <c r="D49" s="845">
        <f>+D48+D33+D22</f>
        <v>0</v>
      </c>
      <c r="E49" s="846">
        <f>+E48+E33+E22</f>
        <v>0</v>
      </c>
      <c r="F49" s="846">
        <f>+F22</f>
        <v>0</v>
      </c>
      <c r="G49" s="828"/>
      <c r="H49" s="829"/>
      <c r="I49" s="802"/>
      <c r="J49" s="825">
        <f t="shared" si="7"/>
        <v>0</v>
      </c>
      <c r="K49" s="802"/>
      <c r="L49" s="802"/>
    </row>
    <row r="50" spans="1:12" ht="12.75">
      <c r="A50" s="987"/>
      <c r="B50" s="818">
        <v>2019</v>
      </c>
      <c r="C50" s="845">
        <f>+C49+C34+C23</f>
        <v>0</v>
      </c>
      <c r="D50" s="845">
        <f>+D49+D34+D23</f>
        <v>0</v>
      </c>
      <c r="E50" s="846">
        <f>+E49+E34+E23</f>
        <v>0</v>
      </c>
      <c r="F50" s="846">
        <f>+F49+F34+F23</f>
        <v>0</v>
      </c>
      <c r="G50" s="846">
        <f>+G23</f>
        <v>0</v>
      </c>
      <c r="H50" s="829"/>
      <c r="I50" s="802"/>
      <c r="J50" s="825">
        <f t="shared" si="7"/>
        <v>0</v>
      </c>
      <c r="K50" s="802"/>
      <c r="L50" s="802"/>
    </row>
    <row r="51" spans="1:12" ht="12.75">
      <c r="A51" s="988"/>
      <c r="B51" s="818">
        <v>2020</v>
      </c>
      <c r="C51" s="845">
        <f>+C50+C35+C24</f>
        <v>0</v>
      </c>
      <c r="D51" s="845">
        <f>+D50+D35+D24</f>
        <v>0</v>
      </c>
      <c r="E51" s="846">
        <f>+E50+E35+E24</f>
        <v>0</v>
      </c>
      <c r="F51" s="846">
        <f>+F50+F35+F24</f>
        <v>0</v>
      </c>
      <c r="G51" s="846">
        <f>+G50+G35+G24</f>
        <v>0</v>
      </c>
      <c r="H51" s="846">
        <f>+H24</f>
        <v>0</v>
      </c>
      <c r="I51" s="802"/>
      <c r="J51" s="825">
        <f t="shared" si="7"/>
        <v>0</v>
      </c>
      <c r="K51" s="802"/>
      <c r="L51" s="802"/>
    </row>
    <row r="52" spans="1:12" ht="15">
      <c r="A52" s="847"/>
      <c r="B52" s="802"/>
      <c r="C52" s="807"/>
      <c r="D52" s="802"/>
      <c r="E52" s="802"/>
      <c r="F52" s="802"/>
      <c r="G52" s="802"/>
      <c r="H52" s="802"/>
      <c r="I52" s="802"/>
      <c r="J52" s="802"/>
      <c r="K52" s="802"/>
      <c r="L52" s="802"/>
    </row>
    <row r="53" spans="1:12" ht="12.75">
      <c r="A53" s="802"/>
      <c r="B53" s="802"/>
      <c r="C53" s="807" t="s">
        <v>51</v>
      </c>
      <c r="D53" s="802"/>
      <c r="E53" s="802"/>
      <c r="F53" s="802"/>
      <c r="G53" s="802"/>
      <c r="H53" s="802"/>
      <c r="I53" s="802"/>
      <c r="J53" s="802"/>
      <c r="K53" s="802"/>
      <c r="L53" s="802"/>
    </row>
    <row r="54" spans="1:12" ht="12.75">
      <c r="A54" s="802"/>
      <c r="B54" s="802"/>
      <c r="C54" s="807" t="s">
        <v>52</v>
      </c>
      <c r="D54" s="802"/>
      <c r="E54" s="802"/>
      <c r="F54" s="802"/>
      <c r="G54" s="802"/>
      <c r="H54" s="802"/>
      <c r="I54" s="802"/>
      <c r="J54" s="802"/>
      <c r="K54" s="802"/>
      <c r="L54" s="802"/>
    </row>
    <row r="55" spans="1:12" ht="12.75">
      <c r="A55" s="802"/>
      <c r="B55" s="802"/>
      <c r="C55" s="802"/>
      <c r="D55" s="802"/>
      <c r="E55" s="802"/>
      <c r="F55" s="802"/>
      <c r="G55" s="802"/>
      <c r="H55" s="802"/>
      <c r="I55" s="802"/>
      <c r="J55" s="802"/>
      <c r="K55" s="802"/>
      <c r="L55" s="802"/>
    </row>
    <row r="56" spans="1:12" ht="12.75">
      <c r="A56" s="802"/>
      <c r="B56" s="802"/>
      <c r="C56" s="802"/>
      <c r="D56" s="802"/>
      <c r="E56" s="802"/>
      <c r="F56" s="802"/>
      <c r="G56" s="802"/>
      <c r="H56" s="802"/>
      <c r="I56" s="802"/>
      <c r="J56" s="802"/>
      <c r="K56" s="802"/>
      <c r="L56" s="802"/>
    </row>
    <row r="57" spans="1:12" ht="12.75">
      <c r="A57" s="802"/>
      <c r="B57" s="802"/>
      <c r="C57" s="802"/>
      <c r="D57" s="802"/>
      <c r="E57" s="802"/>
      <c r="F57" s="802"/>
      <c r="G57" s="802"/>
      <c r="H57" s="802"/>
      <c r="I57" s="802"/>
      <c r="J57" s="802"/>
      <c r="K57" s="802"/>
      <c r="L57" s="802"/>
    </row>
    <row r="58" spans="1:12" ht="12.75">
      <c r="A58" s="802"/>
      <c r="B58" s="802"/>
      <c r="C58" s="802"/>
      <c r="D58" s="802"/>
      <c r="E58" s="802"/>
      <c r="F58" s="802"/>
      <c r="G58" s="802"/>
      <c r="H58" s="802"/>
      <c r="I58" s="802"/>
      <c r="J58" s="802"/>
      <c r="K58" s="802"/>
      <c r="L58" s="802"/>
    </row>
    <row r="59" spans="1:12" ht="12.75">
      <c r="A59" s="802"/>
      <c r="B59" s="802"/>
      <c r="C59" s="802"/>
      <c r="D59" s="802"/>
      <c r="E59" s="802"/>
      <c r="F59" s="802"/>
      <c r="G59" s="802"/>
      <c r="H59" s="802"/>
      <c r="I59" s="802"/>
      <c r="J59" s="802"/>
      <c r="K59" s="802"/>
      <c r="L59" s="802"/>
    </row>
    <row r="60" spans="1:12" ht="12.75">
      <c r="A60" s="802"/>
      <c r="B60" s="802"/>
      <c r="C60" s="802"/>
      <c r="D60" s="802"/>
      <c r="E60" s="802"/>
      <c r="F60" s="802"/>
      <c r="G60" s="802"/>
      <c r="H60" s="802"/>
      <c r="I60" s="802"/>
      <c r="J60" s="802"/>
      <c r="K60" s="802"/>
      <c r="L60" s="802"/>
    </row>
    <row r="61" spans="1:12" ht="12.75">
      <c r="A61" s="802"/>
      <c r="B61" s="802"/>
      <c r="C61" s="802"/>
      <c r="D61" s="802"/>
      <c r="E61" s="802"/>
      <c r="F61" s="802"/>
      <c r="G61" s="802"/>
      <c r="H61" s="802"/>
      <c r="I61" s="802"/>
      <c r="J61" s="802"/>
      <c r="K61" s="802"/>
      <c r="L61" s="802"/>
    </row>
    <row r="62" spans="1:12" ht="12.75">
      <c r="A62" s="802"/>
      <c r="B62" s="802"/>
      <c r="C62" s="802"/>
      <c r="D62" s="802"/>
      <c r="E62" s="802"/>
      <c r="F62" s="802"/>
      <c r="G62" s="802"/>
      <c r="H62" s="802"/>
      <c r="I62" s="802"/>
      <c r="J62" s="802"/>
      <c r="K62" s="802"/>
      <c r="L62" s="802"/>
    </row>
    <row r="63" spans="1:12" ht="12.75">
      <c r="A63" s="802"/>
      <c r="B63" s="802"/>
      <c r="C63" s="802"/>
      <c r="D63" s="802"/>
      <c r="E63" s="802"/>
      <c r="F63" s="802"/>
      <c r="G63" s="802"/>
      <c r="H63" s="802"/>
      <c r="I63" s="802"/>
      <c r="J63" s="802"/>
      <c r="K63" s="802"/>
      <c r="L63" s="802"/>
    </row>
    <row r="64" spans="1:12" ht="12.75">
      <c r="A64" s="802"/>
      <c r="B64" s="802"/>
      <c r="C64" s="802"/>
      <c r="D64" s="802"/>
      <c r="E64" s="802"/>
      <c r="F64" s="802"/>
      <c r="G64" s="802"/>
      <c r="H64" s="802"/>
      <c r="I64" s="802"/>
      <c r="J64" s="802"/>
      <c r="K64" s="802"/>
      <c r="L64" s="802"/>
    </row>
    <row r="65" spans="1:12" ht="12.75">
      <c r="A65" s="802"/>
      <c r="B65" s="802"/>
      <c r="C65" s="802"/>
      <c r="D65" s="802"/>
      <c r="E65" s="802"/>
      <c r="F65" s="802"/>
      <c r="G65" s="802"/>
      <c r="H65" s="802"/>
      <c r="I65" s="802"/>
      <c r="J65" s="802"/>
      <c r="K65" s="802"/>
      <c r="L65" s="802"/>
    </row>
    <row r="66" spans="1:12" ht="12.75">
      <c r="A66" s="802"/>
      <c r="B66" s="802"/>
      <c r="C66" s="802"/>
      <c r="D66" s="802"/>
      <c r="E66" s="802"/>
      <c r="F66" s="802"/>
      <c r="G66" s="802"/>
      <c r="H66" s="802"/>
      <c r="I66" s="802"/>
      <c r="J66" s="802"/>
      <c r="K66" s="802"/>
      <c r="L66" s="802"/>
    </row>
    <row r="67" spans="1:12" ht="12.75">
      <c r="A67" s="802"/>
      <c r="B67" s="802"/>
      <c r="C67" s="802"/>
      <c r="D67" s="802"/>
      <c r="E67" s="802"/>
      <c r="F67" s="802"/>
      <c r="G67" s="802"/>
      <c r="H67" s="802"/>
      <c r="I67" s="802"/>
      <c r="J67" s="802"/>
      <c r="K67" s="802"/>
      <c r="L67" s="802"/>
    </row>
  </sheetData>
  <sheetProtection/>
  <mergeCells count="15">
    <mergeCell ref="A42:J42"/>
    <mergeCell ref="C44:H44"/>
    <mergeCell ref="A46:A51"/>
    <mergeCell ref="K14:L14"/>
    <mergeCell ref="C17:H17"/>
    <mergeCell ref="A18:B18"/>
    <mergeCell ref="A19:A25"/>
    <mergeCell ref="C28:H28"/>
    <mergeCell ref="A30:A36"/>
    <mergeCell ref="A1:J1"/>
    <mergeCell ref="A3:J3"/>
    <mergeCell ref="C5:H5"/>
    <mergeCell ref="C6:H6"/>
    <mergeCell ref="C7:H7"/>
    <mergeCell ref="A14:J14"/>
  </mergeCells>
  <conditionalFormatting sqref="C9 C19:C20 C31:C35 C46:C51">
    <cfRule type="expression" priority="2" dxfId="0" stopIfTrue="1">
      <formula>$O$3="ex-ante"</formula>
    </cfRule>
  </conditionalFormatting>
  <conditionalFormatting sqref="D9 D20:D21 D32:D35 D47:D51">
    <cfRule type="expression" priority="1" dxfId="0" stopIfTrue="1">
      <formula>$O$4="ex-ante"</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8" scale="93"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C70"/>
  <sheetViews>
    <sheetView zoomScale="80" zoomScaleNormal="80" zoomScaleSheetLayoutView="80" workbookViewId="0" topLeftCell="A1">
      <selection activeCell="C15" sqref="C15"/>
    </sheetView>
  </sheetViews>
  <sheetFormatPr defaultColWidth="11.421875" defaultRowHeight="12.75"/>
  <cols>
    <col min="1" max="1" width="17.7109375" style="226" customWidth="1"/>
    <col min="2" max="2" width="15.8515625" style="226" customWidth="1"/>
    <col min="3" max="8" width="17.7109375" style="226" customWidth="1"/>
    <col min="9" max="9" width="2.28125" style="226" customWidth="1"/>
    <col min="10" max="10" width="17.7109375" style="226" customWidth="1"/>
    <col min="11" max="11" width="2.00390625" style="226" customWidth="1"/>
    <col min="12" max="12" width="17.7109375" style="226" customWidth="1"/>
    <col min="13" max="13" width="28.7109375" style="226" bestFit="1" customWidth="1"/>
    <col min="14" max="14" width="14.00390625" style="226" customWidth="1"/>
    <col min="15" max="15" width="11.421875" style="226" customWidth="1"/>
    <col min="16" max="16" width="12.28125" style="226" bestFit="1" customWidth="1"/>
    <col min="17" max="16384" width="11.421875" style="226" customWidth="1"/>
  </cols>
  <sheetData>
    <row r="1" spans="1:13" ht="36" customHeight="1" thickBot="1">
      <c r="A1" s="1004" t="s">
        <v>404</v>
      </c>
      <c r="B1" s="1005"/>
      <c r="C1" s="1005"/>
      <c r="D1" s="1005"/>
      <c r="E1" s="1005"/>
      <c r="F1" s="1005"/>
      <c r="G1" s="1005"/>
      <c r="H1" s="1005"/>
      <c r="I1" s="1005"/>
      <c r="J1" s="1006"/>
      <c r="K1" s="69"/>
      <c r="L1" s="67"/>
      <c r="M1" s="65"/>
    </row>
    <row r="2" spans="1:13" ht="12.75">
      <c r="A2" s="227"/>
      <c r="B2" s="227"/>
      <c r="C2" s="227"/>
      <c r="D2" s="227"/>
      <c r="E2" s="227"/>
      <c r="F2" s="227"/>
      <c r="G2" s="227"/>
      <c r="H2" s="227"/>
      <c r="I2" s="227"/>
      <c r="J2" s="227"/>
      <c r="K2" s="69"/>
      <c r="L2" s="67"/>
      <c r="M2" s="227"/>
    </row>
    <row r="3" spans="1:16" ht="12.75">
      <c r="A3" s="227"/>
      <c r="B3" s="227"/>
      <c r="C3" s="227"/>
      <c r="D3" s="227"/>
      <c r="E3" s="227"/>
      <c r="F3" s="227"/>
      <c r="G3" s="227"/>
      <c r="H3" s="227"/>
      <c r="I3" s="227"/>
      <c r="J3" s="227"/>
      <c r="K3" s="69"/>
      <c r="L3" s="67"/>
      <c r="M3" s="633" t="str">
        <f>+TITELBLAD!B18</f>
        <v>Rapportering over boekjaren:</v>
      </c>
      <c r="N3" s="629">
        <f>+TITELBLAD!E18</f>
        <v>2015</v>
      </c>
      <c r="O3" s="629" t="str">
        <f>+TITELBLAD!F18</f>
        <v>ex-ante</v>
      </c>
      <c r="P3" s="629"/>
    </row>
    <row r="4" spans="1:16" s="67" customFormat="1" ht="16.5">
      <c r="A4" s="70"/>
      <c r="C4" s="1007">
        <f>+TITELBLAD!C7</f>
        <v>0</v>
      </c>
      <c r="D4" s="1008"/>
      <c r="E4" s="1008"/>
      <c r="F4" s="1008"/>
      <c r="G4" s="1008"/>
      <c r="H4" s="1009"/>
      <c r="K4" s="69"/>
      <c r="M4" s="619"/>
      <c r="N4" s="629">
        <f>+TITELBLAD!E19</f>
        <v>2016</v>
      </c>
      <c r="O4" s="629" t="str">
        <f>+TITELBLAD!F19</f>
        <v>ex-ante</v>
      </c>
      <c r="P4" s="619"/>
    </row>
    <row r="5" spans="1:16" s="67" customFormat="1" ht="16.5">
      <c r="A5" s="70"/>
      <c r="C5" s="1007" t="str">
        <f>+TITELBLAD!C12</f>
        <v>elektriciteit</v>
      </c>
      <c r="D5" s="1008"/>
      <c r="E5" s="1008"/>
      <c r="F5" s="1008"/>
      <c r="G5" s="1008"/>
      <c r="H5" s="1009"/>
      <c r="K5" s="69"/>
      <c r="M5" s="619"/>
      <c r="N5" s="619"/>
      <c r="O5" s="619"/>
      <c r="P5" s="619"/>
    </row>
    <row r="6" spans="1:11" s="67" customFormat="1" ht="16.5">
      <c r="A6" s="70"/>
      <c r="C6" s="951" t="s">
        <v>39</v>
      </c>
      <c r="D6" s="952"/>
      <c r="E6" s="952"/>
      <c r="F6" s="952"/>
      <c r="G6" s="952"/>
      <c r="H6" s="953"/>
      <c r="K6" s="69"/>
    </row>
    <row r="7" spans="1:11" s="67" customFormat="1" ht="71.25" customHeight="1">
      <c r="A7" s="1000" t="s">
        <v>389</v>
      </c>
      <c r="B7" s="1001"/>
      <c r="C7" s="280">
        <f aca="true" t="shared" si="0" ref="C7:H7">C24</f>
        <v>2015</v>
      </c>
      <c r="D7" s="280">
        <f t="shared" si="0"/>
        <v>2016</v>
      </c>
      <c r="E7" s="280">
        <f t="shared" si="0"/>
        <v>2017</v>
      </c>
      <c r="F7" s="280">
        <f t="shared" si="0"/>
        <v>2018</v>
      </c>
      <c r="G7" s="280">
        <f t="shared" si="0"/>
        <v>2019</v>
      </c>
      <c r="H7" s="280">
        <f t="shared" si="0"/>
        <v>2020</v>
      </c>
      <c r="K7" s="69"/>
    </row>
    <row r="8" spans="1:11" s="67" customFormat="1" ht="21" customHeight="1">
      <c r="A8" s="1002" t="s">
        <v>86</v>
      </c>
      <c r="B8" s="1003"/>
      <c r="C8" s="630">
        <f aca="true" t="shared" si="1" ref="C8:H8">IF($C$5="elektriciteit",SUM(C9:C10),IF($C$5="gas",C11,"FALSE"))</f>
        <v>0</v>
      </c>
      <c r="D8" s="630">
        <f t="shared" si="1"/>
        <v>0</v>
      </c>
      <c r="E8" s="562">
        <f t="shared" si="1"/>
        <v>0</v>
      </c>
      <c r="F8" s="562">
        <f t="shared" si="1"/>
        <v>0</v>
      </c>
      <c r="G8" s="562">
        <f t="shared" si="1"/>
        <v>0</v>
      </c>
      <c r="H8" s="562">
        <f t="shared" si="1"/>
        <v>0</v>
      </c>
      <c r="K8" s="69"/>
    </row>
    <row r="9" spans="1:11" s="67" customFormat="1" ht="30.75" customHeight="1">
      <c r="A9" s="1000" t="s">
        <v>311</v>
      </c>
      <c r="B9" s="1001"/>
      <c r="C9" s="631">
        <v>0</v>
      </c>
      <c r="D9" s="631">
        <v>0</v>
      </c>
      <c r="E9" s="281">
        <v>0</v>
      </c>
      <c r="F9" s="281">
        <v>0</v>
      </c>
      <c r="G9" s="281">
        <v>0</v>
      </c>
      <c r="H9" s="281">
        <v>0</v>
      </c>
      <c r="K9" s="69"/>
    </row>
    <row r="10" spans="1:11" s="67" customFormat="1" ht="27" customHeight="1">
      <c r="A10" s="1000" t="s">
        <v>312</v>
      </c>
      <c r="B10" s="1001"/>
      <c r="C10" s="631">
        <v>0</v>
      </c>
      <c r="D10" s="631">
        <v>0</v>
      </c>
      <c r="E10" s="281">
        <v>0</v>
      </c>
      <c r="F10" s="281">
        <v>0</v>
      </c>
      <c r="G10" s="281">
        <v>0</v>
      </c>
      <c r="H10" s="281">
        <v>0</v>
      </c>
      <c r="K10" s="69"/>
    </row>
    <row r="11" spans="1:11" s="67" customFormat="1" ht="21.75" customHeight="1">
      <c r="A11" s="1000" t="s">
        <v>313</v>
      </c>
      <c r="B11" s="1001"/>
      <c r="C11" s="631">
        <v>0</v>
      </c>
      <c r="D11" s="631">
        <v>0</v>
      </c>
      <c r="E11" s="281">
        <v>0</v>
      </c>
      <c r="F11" s="281">
        <v>0</v>
      </c>
      <c r="G11" s="281">
        <v>0</v>
      </c>
      <c r="H11" s="281">
        <v>0</v>
      </c>
      <c r="K11" s="69"/>
    </row>
    <row r="12" spans="1:11" s="67" customFormat="1" ht="16.5" customHeight="1">
      <c r="A12" s="1002" t="s">
        <v>87</v>
      </c>
      <c r="B12" s="1003"/>
      <c r="C12" s="630">
        <f aca="true" t="shared" si="2" ref="C12:H12">IF($C$5="elektriciteit",SUM(C13:C14),IF($C$5="gas",C15,"FALSE"))</f>
        <v>0</v>
      </c>
      <c r="D12" s="630">
        <f t="shared" si="2"/>
        <v>0</v>
      </c>
      <c r="E12" s="562">
        <f t="shared" si="2"/>
        <v>0</v>
      </c>
      <c r="F12" s="562">
        <f t="shared" si="2"/>
        <v>0</v>
      </c>
      <c r="G12" s="562">
        <f t="shared" si="2"/>
        <v>0</v>
      </c>
      <c r="H12" s="562">
        <f t="shared" si="2"/>
        <v>0</v>
      </c>
      <c r="K12" s="69"/>
    </row>
    <row r="13" spans="1:11" s="67" customFormat="1" ht="27" customHeight="1">
      <c r="A13" s="1000" t="s">
        <v>358</v>
      </c>
      <c r="B13" s="1001"/>
      <c r="C13" s="632">
        <f>SUM('TABEL 5B'!H7,'TABEL 5B'!H34,'TABEL 5B'!H42,'TABEL 5B'!H52,'TABEL 5B'!H58,'TABEL 5B'!H66)</f>
        <v>0</v>
      </c>
      <c r="D13" s="632"/>
      <c r="E13" s="282"/>
      <c r="F13" s="282"/>
      <c r="G13" s="282"/>
      <c r="H13" s="282"/>
      <c r="K13" s="69"/>
    </row>
    <row r="14" spans="1:11" s="67" customFormat="1" ht="30" customHeight="1">
      <c r="A14" s="1000" t="s">
        <v>359</v>
      </c>
      <c r="B14" s="1001"/>
      <c r="C14" s="632">
        <f>SUM('TABEL 5C'!G16,'TABEL 5C'!G25,'TABEL 5C'!G28)</f>
        <v>0</v>
      </c>
      <c r="D14" s="632"/>
      <c r="E14" s="282"/>
      <c r="F14" s="282"/>
      <c r="G14" s="282"/>
      <c r="H14" s="282"/>
      <c r="K14" s="69"/>
    </row>
    <row r="15" spans="1:11" s="67" customFormat="1" ht="26.25" customHeight="1">
      <c r="A15" s="1000" t="s">
        <v>360</v>
      </c>
      <c r="B15" s="1001"/>
      <c r="C15" s="632">
        <f>SUM('TABEL 5D'!G12,'TABEL 5D'!G17,'TABEL 5D'!G24,'TABEL 5D'!G26,'TABEL 5D'!G28,'TABEL 5D'!G30)</f>
        <v>0</v>
      </c>
      <c r="D15" s="632"/>
      <c r="E15" s="282"/>
      <c r="F15" s="282"/>
      <c r="G15" s="282"/>
      <c r="H15" s="282"/>
      <c r="K15" s="69"/>
    </row>
    <row r="16" spans="1:11" s="67" customFormat="1" ht="12.75">
      <c r="A16" s="1002" t="s">
        <v>50</v>
      </c>
      <c r="B16" s="1003"/>
      <c r="C16" s="561">
        <f aca="true" t="shared" si="3" ref="C16:H16">+C8-C12</f>
        <v>0</v>
      </c>
      <c r="D16" s="561">
        <f t="shared" si="3"/>
        <v>0</v>
      </c>
      <c r="E16" s="561">
        <f t="shared" si="3"/>
        <v>0</v>
      </c>
      <c r="F16" s="561">
        <f t="shared" si="3"/>
        <v>0</v>
      </c>
      <c r="G16" s="561">
        <f t="shared" si="3"/>
        <v>0</v>
      </c>
      <c r="H16" s="561">
        <f t="shared" si="3"/>
        <v>0</v>
      </c>
      <c r="K16" s="69"/>
    </row>
    <row r="17" spans="1:11" s="67" customFormat="1" ht="12.75">
      <c r="A17" s="70"/>
      <c r="C17" s="234" t="s">
        <v>103</v>
      </c>
      <c r="K17" s="69"/>
    </row>
    <row r="18" spans="1:11" s="67" customFormat="1" ht="12.75">
      <c r="A18" s="70"/>
      <c r="C18" s="236" t="s">
        <v>104</v>
      </c>
      <c r="K18" s="69"/>
    </row>
    <row r="19" spans="1:11" s="67" customFormat="1" ht="12.75">
      <c r="A19" s="70"/>
      <c r="C19" s="69"/>
      <c r="K19" s="69"/>
    </row>
    <row r="20" spans="1:12" ht="14.25" customHeight="1" thickBot="1">
      <c r="A20" s="283"/>
      <c r="B20" s="284"/>
      <c r="C20" s="284"/>
      <c r="D20" s="284"/>
      <c r="E20" s="284"/>
      <c r="F20" s="284"/>
      <c r="G20" s="284"/>
      <c r="H20" s="284"/>
      <c r="I20" s="284"/>
      <c r="J20" s="284"/>
      <c r="K20" s="228"/>
      <c r="L20" s="228"/>
    </row>
    <row r="21" spans="1:29" s="229" customFormat="1" ht="18.75" thickBot="1">
      <c r="A21" s="932" t="s">
        <v>105</v>
      </c>
      <c r="B21" s="933"/>
      <c r="C21" s="933"/>
      <c r="D21" s="933"/>
      <c r="E21" s="933"/>
      <c r="F21" s="933"/>
      <c r="G21" s="933"/>
      <c r="H21" s="933"/>
      <c r="I21" s="933"/>
      <c r="J21" s="934"/>
      <c r="K21" s="228"/>
      <c r="L21" s="228"/>
      <c r="M21" s="226"/>
      <c r="N21" s="226"/>
      <c r="O21" s="226"/>
      <c r="P21" s="226"/>
      <c r="Q21" s="226"/>
      <c r="R21" s="226"/>
      <c r="S21" s="226"/>
      <c r="T21" s="226"/>
      <c r="U21" s="226"/>
      <c r="V21" s="226"/>
      <c r="W21" s="226"/>
      <c r="X21" s="226"/>
      <c r="Y21" s="226"/>
      <c r="Z21" s="226"/>
      <c r="AA21" s="226"/>
      <c r="AB21" s="226"/>
      <c r="AC21" s="226"/>
    </row>
    <row r="22" ht="13.5" thickBot="1"/>
    <row r="23" spans="1:29" s="229" customFormat="1" ht="17.25" thickBot="1">
      <c r="A23" s="226"/>
      <c r="B23" s="226"/>
      <c r="C23" s="935" t="s">
        <v>53</v>
      </c>
      <c r="D23" s="936"/>
      <c r="E23" s="936"/>
      <c r="F23" s="936"/>
      <c r="G23" s="936"/>
      <c r="H23" s="936"/>
      <c r="I23" s="226"/>
      <c r="J23" s="226"/>
      <c r="K23" s="226"/>
      <c r="L23" s="226"/>
      <c r="M23" s="226"/>
      <c r="N23" s="226"/>
      <c r="O23" s="226"/>
      <c r="P23" s="226"/>
      <c r="Q23" s="226"/>
      <c r="R23" s="226"/>
      <c r="S23" s="226"/>
      <c r="T23" s="226"/>
      <c r="U23" s="226"/>
      <c r="V23" s="226"/>
      <c r="W23" s="226"/>
      <c r="X23" s="226"/>
      <c r="Y23" s="226"/>
      <c r="Z23" s="226"/>
      <c r="AA23" s="226"/>
      <c r="AB23" s="226"/>
      <c r="AC23" s="226"/>
    </row>
    <row r="24" spans="1:29" s="229" customFormat="1" ht="13.5" thickBot="1">
      <c r="A24" s="226"/>
      <c r="B24" s="226"/>
      <c r="C24" s="230">
        <f>TITELBLAD!E18</f>
        <v>2015</v>
      </c>
      <c r="D24" s="231">
        <f>C24+1</f>
        <v>2016</v>
      </c>
      <c r="E24" s="231">
        <f>D24+1</f>
        <v>2017</v>
      </c>
      <c r="F24" s="231">
        <f>E24+1</f>
        <v>2018</v>
      </c>
      <c r="G24" s="231">
        <f>F24+1</f>
        <v>2019</v>
      </c>
      <c r="H24" s="231">
        <f>G24+1</f>
        <v>2020</v>
      </c>
      <c r="I24" s="226"/>
      <c r="J24" s="226"/>
      <c r="K24" s="226"/>
      <c r="L24" s="226"/>
      <c r="M24" s="226"/>
      <c r="N24" s="226"/>
      <c r="O24" s="226"/>
      <c r="P24" s="226"/>
      <c r="Q24" s="226"/>
      <c r="R24" s="226"/>
      <c r="S24" s="226"/>
      <c r="T24" s="226"/>
      <c r="U24" s="226"/>
      <c r="V24" s="226"/>
      <c r="W24" s="226"/>
      <c r="X24" s="226"/>
      <c r="Y24" s="226"/>
      <c r="Z24" s="226"/>
      <c r="AA24" s="226"/>
      <c r="AB24" s="226"/>
      <c r="AC24" s="226"/>
    </row>
    <row r="25" spans="1:29" s="229" customFormat="1" ht="12.75">
      <c r="A25" s="226"/>
      <c r="B25" s="226"/>
      <c r="C25" s="593">
        <v>0</v>
      </c>
      <c r="D25" s="593">
        <v>0</v>
      </c>
      <c r="E25" s="285">
        <v>0</v>
      </c>
      <c r="F25" s="285">
        <v>0</v>
      </c>
      <c r="G25" s="285">
        <v>0</v>
      </c>
      <c r="H25" s="285">
        <v>0</v>
      </c>
      <c r="I25" s="226"/>
      <c r="J25" s="226"/>
      <c r="K25" s="226"/>
      <c r="L25" s="226"/>
      <c r="M25" s="226"/>
      <c r="N25" s="226"/>
      <c r="O25" s="226"/>
      <c r="P25" s="226"/>
      <c r="Q25" s="226"/>
      <c r="R25" s="226"/>
      <c r="S25" s="226"/>
      <c r="T25" s="226"/>
      <c r="U25" s="226"/>
      <c r="V25" s="226"/>
      <c r="W25" s="226"/>
      <c r="X25" s="226"/>
      <c r="Y25" s="226"/>
      <c r="Z25" s="226"/>
      <c r="AA25" s="226"/>
      <c r="AB25" s="226"/>
      <c r="AC25" s="226"/>
    </row>
    <row r="26" spans="3:8" ht="12.75">
      <c r="C26" s="234" t="s">
        <v>103</v>
      </c>
      <c r="F26" s="235"/>
      <c r="G26" s="235"/>
      <c r="H26" s="235"/>
    </row>
    <row r="27" ht="12.75">
      <c r="C27" s="236" t="s">
        <v>104</v>
      </c>
    </row>
    <row r="28" ht="12.75">
      <c r="C28" s="237"/>
    </row>
    <row r="29" ht="13.5" thickBot="1">
      <c r="C29" s="237"/>
    </row>
    <row r="30" spans="1:12" ht="18.75" thickBot="1">
      <c r="A30" s="938" t="s">
        <v>38</v>
      </c>
      <c r="B30" s="939"/>
      <c r="C30" s="939"/>
      <c r="D30" s="939"/>
      <c r="E30" s="939"/>
      <c r="F30" s="939"/>
      <c r="G30" s="939"/>
      <c r="H30" s="939"/>
      <c r="I30" s="939"/>
      <c r="J30" s="940"/>
      <c r="K30" s="941"/>
      <c r="L30" s="941"/>
    </row>
    <row r="32" spans="1:29" s="243" customFormat="1" ht="15.75">
      <c r="A32" s="763"/>
      <c r="B32" s="592"/>
      <c r="C32" s="239"/>
      <c r="D32" s="239"/>
      <c r="E32" s="239"/>
      <c r="F32" s="239"/>
      <c r="G32" s="239"/>
      <c r="H32" s="239"/>
      <c r="I32" s="240"/>
      <c r="J32" s="241"/>
      <c r="K32" s="242"/>
      <c r="L32" s="242"/>
      <c r="M32" s="242"/>
      <c r="N32" s="242"/>
      <c r="O32" s="242"/>
      <c r="P32" s="242"/>
      <c r="Q32" s="242"/>
      <c r="R32" s="242"/>
      <c r="S32" s="242"/>
      <c r="T32" s="242"/>
      <c r="U32" s="242"/>
      <c r="V32" s="242"/>
      <c r="W32" s="242"/>
      <c r="X32" s="242"/>
      <c r="Y32" s="242"/>
      <c r="Z32" s="242"/>
      <c r="AA32" s="242"/>
      <c r="AB32" s="242"/>
      <c r="AC32" s="242"/>
    </row>
    <row r="33" spans="3:10" ht="16.5">
      <c r="C33" s="951" t="s">
        <v>39</v>
      </c>
      <c r="D33" s="952"/>
      <c r="E33" s="952"/>
      <c r="F33" s="952"/>
      <c r="G33" s="952"/>
      <c r="H33" s="953"/>
      <c r="J33" s="244" t="s">
        <v>40</v>
      </c>
    </row>
    <row r="34" spans="1:10" ht="13.5" thickBot="1">
      <c r="A34" s="963"/>
      <c r="B34" s="963"/>
      <c r="C34" s="245">
        <f aca="true" t="shared" si="4" ref="C34:H34">C24</f>
        <v>2015</v>
      </c>
      <c r="D34" s="246">
        <f t="shared" si="4"/>
        <v>2016</v>
      </c>
      <c r="E34" s="246">
        <f t="shared" si="4"/>
        <v>2017</v>
      </c>
      <c r="F34" s="246">
        <f t="shared" si="4"/>
        <v>2018</v>
      </c>
      <c r="G34" s="246">
        <f t="shared" si="4"/>
        <v>2019</v>
      </c>
      <c r="H34" s="246">
        <f t="shared" si="4"/>
        <v>2020</v>
      </c>
      <c r="J34" s="247"/>
    </row>
    <row r="35" spans="1:29" s="229" customFormat="1" ht="13.5" thickBot="1">
      <c r="A35" s="954" t="s">
        <v>41</v>
      </c>
      <c r="B35" s="248">
        <f>C24</f>
        <v>2015</v>
      </c>
      <c r="C35" s="594">
        <f>+C16</f>
        <v>0</v>
      </c>
      <c r="D35" s="250"/>
      <c r="E35" s="250"/>
      <c r="F35" s="250"/>
      <c r="G35" s="250"/>
      <c r="H35" s="251"/>
      <c r="I35" s="252"/>
      <c r="J35" s="253">
        <f aca="true" t="shared" si="5" ref="J35:J40">SUM(C35:H35)</f>
        <v>0</v>
      </c>
      <c r="K35" s="226"/>
      <c r="L35" s="226"/>
      <c r="M35" s="226"/>
      <c r="N35" s="226"/>
      <c r="O35" s="226"/>
      <c r="P35" s="226"/>
      <c r="Q35" s="226"/>
      <c r="R35" s="226"/>
      <c r="S35" s="226"/>
      <c r="T35" s="226"/>
      <c r="U35" s="226"/>
      <c r="V35" s="226"/>
      <c r="W35" s="226"/>
      <c r="X35" s="226"/>
      <c r="Y35" s="226"/>
      <c r="Z35" s="226"/>
      <c r="AA35" s="226"/>
      <c r="AB35" s="226"/>
      <c r="AC35" s="226"/>
    </row>
    <row r="36" spans="1:29" s="229" customFormat="1" ht="13.5" thickBot="1">
      <c r="A36" s="998"/>
      <c r="B36" s="254">
        <f>D24</f>
        <v>2016</v>
      </c>
      <c r="C36" s="595">
        <f>+C25-C35</f>
        <v>0</v>
      </c>
      <c r="D36" s="594">
        <f>+D16</f>
        <v>0</v>
      </c>
      <c r="E36" s="256"/>
      <c r="F36" s="256"/>
      <c r="G36" s="256"/>
      <c r="H36" s="257"/>
      <c r="I36" s="252"/>
      <c r="J36" s="253">
        <f t="shared" si="5"/>
        <v>0</v>
      </c>
      <c r="K36" s="226"/>
      <c r="L36" s="226"/>
      <c r="M36" s="226"/>
      <c r="N36" s="226"/>
      <c r="O36" s="226"/>
      <c r="P36" s="226"/>
      <c r="Q36" s="226"/>
      <c r="R36" s="226"/>
      <c r="S36" s="226"/>
      <c r="T36" s="226"/>
      <c r="U36" s="226"/>
      <c r="V36" s="226"/>
      <c r="W36" s="226"/>
      <c r="X36" s="226"/>
      <c r="Y36" s="226"/>
      <c r="Z36" s="226"/>
      <c r="AA36" s="226"/>
      <c r="AB36" s="226"/>
      <c r="AC36" s="226"/>
    </row>
    <row r="37" spans="1:29" s="229" customFormat="1" ht="13.5" thickBot="1">
      <c r="A37" s="998"/>
      <c r="B37" s="254">
        <f>E24</f>
        <v>2017</v>
      </c>
      <c r="C37" s="256"/>
      <c r="D37" s="595">
        <f>+D25-D36</f>
        <v>0</v>
      </c>
      <c r="E37" s="249">
        <f>+E16</f>
        <v>0</v>
      </c>
      <c r="F37" s="256"/>
      <c r="G37" s="256"/>
      <c r="H37" s="257"/>
      <c r="I37" s="252"/>
      <c r="J37" s="253">
        <f t="shared" si="5"/>
        <v>0</v>
      </c>
      <c r="K37" s="226"/>
      <c r="L37" s="226"/>
      <c r="M37" s="226"/>
      <c r="N37" s="226"/>
      <c r="O37" s="226"/>
      <c r="P37" s="226"/>
      <c r="Q37" s="226"/>
      <c r="R37" s="226"/>
      <c r="S37" s="226"/>
      <c r="T37" s="226"/>
      <c r="U37" s="226"/>
      <c r="V37" s="226"/>
      <c r="W37" s="226"/>
      <c r="X37" s="226"/>
      <c r="Y37" s="226"/>
      <c r="Z37" s="226"/>
      <c r="AA37" s="226"/>
      <c r="AB37" s="226"/>
      <c r="AC37" s="226"/>
    </row>
    <row r="38" spans="1:29" s="229" customFormat="1" ht="13.5" thickBot="1">
      <c r="A38" s="998"/>
      <c r="B38" s="254">
        <f>F24</f>
        <v>2018</v>
      </c>
      <c r="C38" s="256"/>
      <c r="D38" s="256"/>
      <c r="E38" s="255">
        <f>+E25-E37</f>
        <v>0</v>
      </c>
      <c r="F38" s="249">
        <f>+F16</f>
        <v>0</v>
      </c>
      <c r="G38" s="256"/>
      <c r="H38" s="257"/>
      <c r="I38" s="252"/>
      <c r="J38" s="253">
        <f t="shared" si="5"/>
        <v>0</v>
      </c>
      <c r="K38" s="226"/>
      <c r="L38" s="226"/>
      <c r="M38" s="226"/>
      <c r="N38" s="226"/>
      <c r="O38" s="226"/>
      <c r="P38" s="226"/>
      <c r="Q38" s="226"/>
      <c r="R38" s="226"/>
      <c r="S38" s="226"/>
      <c r="T38" s="226"/>
      <c r="U38" s="226"/>
      <c r="V38" s="226"/>
      <c r="W38" s="226"/>
      <c r="X38" s="226"/>
      <c r="Y38" s="226"/>
      <c r="Z38" s="226"/>
      <c r="AA38" s="226"/>
      <c r="AB38" s="226"/>
      <c r="AC38" s="226"/>
    </row>
    <row r="39" spans="1:29" s="229" customFormat="1" ht="13.5" thickBot="1">
      <c r="A39" s="998"/>
      <c r="B39" s="254">
        <f>G24</f>
        <v>2019</v>
      </c>
      <c r="C39" s="256"/>
      <c r="D39" s="256"/>
      <c r="E39" s="256"/>
      <c r="F39" s="255">
        <f>+F25-F38</f>
        <v>0</v>
      </c>
      <c r="G39" s="249">
        <f>+G16</f>
        <v>0</v>
      </c>
      <c r="H39" s="257"/>
      <c r="I39" s="252"/>
      <c r="J39" s="253">
        <f t="shared" si="5"/>
        <v>0</v>
      </c>
      <c r="K39" s="226"/>
      <c r="L39" s="226"/>
      <c r="M39" s="226"/>
      <c r="N39" s="226"/>
      <c r="O39" s="226"/>
      <c r="P39" s="226"/>
      <c r="Q39" s="226"/>
      <c r="R39" s="226"/>
      <c r="S39" s="226"/>
      <c r="T39" s="226"/>
      <c r="U39" s="226"/>
      <c r="V39" s="226"/>
      <c r="W39" s="226"/>
      <c r="X39" s="226"/>
      <c r="Y39" s="226"/>
      <c r="Z39" s="226"/>
      <c r="AA39" s="226"/>
      <c r="AB39" s="226"/>
      <c r="AC39" s="226"/>
    </row>
    <row r="40" spans="1:29" s="229" customFormat="1" ht="13.5" thickBot="1">
      <c r="A40" s="998"/>
      <c r="B40" s="254">
        <f>H24</f>
        <v>2020</v>
      </c>
      <c r="C40" s="256"/>
      <c r="D40" s="256"/>
      <c r="E40" s="256"/>
      <c r="F40" s="256"/>
      <c r="G40" s="255">
        <f>+G25-G39</f>
        <v>0</v>
      </c>
      <c r="H40" s="249">
        <f>+H16</f>
        <v>0</v>
      </c>
      <c r="I40" s="252"/>
      <c r="J40" s="253">
        <f t="shared" si="5"/>
        <v>0</v>
      </c>
      <c r="K40" s="226"/>
      <c r="L40" s="226"/>
      <c r="M40" s="226"/>
      <c r="N40" s="226"/>
      <c r="O40" s="226"/>
      <c r="P40" s="226"/>
      <c r="Q40" s="226"/>
      <c r="R40" s="226"/>
      <c r="S40" s="226"/>
      <c r="T40" s="226"/>
      <c r="U40" s="226"/>
      <c r="V40" s="226"/>
      <c r="W40" s="226"/>
      <c r="X40" s="226"/>
      <c r="Y40" s="226"/>
      <c r="Z40" s="226"/>
      <c r="AA40" s="226"/>
      <c r="AB40" s="226"/>
      <c r="AC40" s="226"/>
    </row>
    <row r="41" spans="1:29" s="243" customFormat="1" ht="15.75">
      <c r="A41" s="999"/>
      <c r="B41" s="258" t="s">
        <v>42</v>
      </c>
      <c r="C41" s="259">
        <f aca="true" t="shared" si="6" ref="C41:H41">SUM(C35:C40)</f>
        <v>0</v>
      </c>
      <c r="D41" s="259">
        <f t="shared" si="6"/>
        <v>0</v>
      </c>
      <c r="E41" s="259">
        <f t="shared" si="6"/>
        <v>0</v>
      </c>
      <c r="F41" s="259">
        <f t="shared" si="6"/>
        <v>0</v>
      </c>
      <c r="G41" s="259">
        <f t="shared" si="6"/>
        <v>0</v>
      </c>
      <c r="H41" s="260">
        <f t="shared" si="6"/>
        <v>0</v>
      </c>
      <c r="I41" s="261"/>
      <c r="J41" s="262">
        <f>SUM(J35:J40)</f>
        <v>0</v>
      </c>
      <c r="K41" s="242"/>
      <c r="L41" s="242"/>
      <c r="M41" s="242"/>
      <c r="N41" s="242"/>
      <c r="O41" s="242"/>
      <c r="P41" s="242"/>
      <c r="Q41" s="242"/>
      <c r="R41" s="242"/>
      <c r="S41" s="242"/>
      <c r="T41" s="242"/>
      <c r="U41" s="242"/>
      <c r="V41" s="242"/>
      <c r="W41" s="242"/>
      <c r="X41" s="242"/>
      <c r="Y41" s="242"/>
      <c r="Z41" s="242"/>
      <c r="AA41" s="242"/>
      <c r="AB41" s="242"/>
      <c r="AC41" s="242"/>
    </row>
    <row r="42" spans="1:11" s="236" customFormat="1" ht="12.75">
      <c r="A42" s="263" t="s">
        <v>78</v>
      </c>
      <c r="C42" s="264">
        <f>+C41+C52</f>
        <v>0</v>
      </c>
      <c r="D42" s="264">
        <f aca="true" t="shared" si="7" ref="D42:J42">+D41+D52</f>
        <v>0</v>
      </c>
      <c r="E42" s="264">
        <f t="shared" si="7"/>
        <v>0</v>
      </c>
      <c r="F42" s="264">
        <f t="shared" si="7"/>
        <v>0</v>
      </c>
      <c r="G42" s="264">
        <f t="shared" si="7"/>
        <v>0</v>
      </c>
      <c r="H42" s="264">
        <f t="shared" si="7"/>
        <v>0</v>
      </c>
      <c r="I42" s="264"/>
      <c r="J42" s="264">
        <f t="shared" si="7"/>
        <v>0</v>
      </c>
      <c r="K42" s="264"/>
    </row>
    <row r="43" spans="1:29" s="265" customFormat="1" ht="12.75">
      <c r="A43" s="236"/>
      <c r="B43" s="236"/>
      <c r="C43" s="264"/>
      <c r="D43" s="264"/>
      <c r="E43" s="264"/>
      <c r="F43" s="264"/>
      <c r="G43" s="264"/>
      <c r="H43" s="264"/>
      <c r="I43" s="236"/>
      <c r="J43" s="236"/>
      <c r="K43" s="236"/>
      <c r="L43" s="236"/>
      <c r="M43" s="236"/>
      <c r="N43" s="236"/>
      <c r="O43" s="236"/>
      <c r="P43" s="236"/>
      <c r="Q43" s="236"/>
      <c r="R43" s="236"/>
      <c r="S43" s="236"/>
      <c r="T43" s="236"/>
      <c r="U43" s="236"/>
      <c r="V43" s="236"/>
      <c r="W43" s="236"/>
      <c r="X43" s="236"/>
      <c r="Y43" s="236"/>
      <c r="Z43" s="236"/>
      <c r="AA43" s="236"/>
      <c r="AB43" s="236"/>
      <c r="AC43" s="236"/>
    </row>
    <row r="44" spans="1:29" s="229" customFormat="1" ht="16.5">
      <c r="A44" s="226"/>
      <c r="B44" s="226"/>
      <c r="C44" s="957" t="s">
        <v>39</v>
      </c>
      <c r="D44" s="958"/>
      <c r="E44" s="958"/>
      <c r="F44" s="958"/>
      <c r="G44" s="958"/>
      <c r="H44" s="959"/>
      <c r="I44" s="226"/>
      <c r="J44" s="244" t="s">
        <v>40</v>
      </c>
      <c r="K44" s="226"/>
      <c r="L44" s="244" t="s">
        <v>40</v>
      </c>
      <c r="M44" s="226"/>
      <c r="N44" s="226"/>
      <c r="O44" s="226"/>
      <c r="P44" s="226"/>
      <c r="Q44" s="226"/>
      <c r="R44" s="226"/>
      <c r="S44" s="226"/>
      <c r="T44" s="226"/>
      <c r="U44" s="226"/>
      <c r="V44" s="226"/>
      <c r="W44" s="226"/>
      <c r="X44" s="226"/>
      <c r="Y44" s="226"/>
      <c r="Z44" s="226"/>
      <c r="AA44" s="226"/>
      <c r="AB44" s="226"/>
      <c r="AC44" s="226"/>
    </row>
    <row r="45" spans="1:29" s="229" customFormat="1" ht="12.75">
      <c r="A45" s="226"/>
      <c r="B45" s="226"/>
      <c r="C45" s="246">
        <v>2015</v>
      </c>
      <c r="D45" s="246">
        <v>2016</v>
      </c>
      <c r="E45" s="246">
        <v>2017</v>
      </c>
      <c r="F45" s="246">
        <v>2018</v>
      </c>
      <c r="G45" s="246">
        <v>2019</v>
      </c>
      <c r="H45" s="246">
        <v>2020</v>
      </c>
      <c r="I45" s="226"/>
      <c r="J45" s="247" t="s">
        <v>43</v>
      </c>
      <c r="K45" s="226"/>
      <c r="L45" s="247" t="s">
        <v>44</v>
      </c>
      <c r="M45" s="226"/>
      <c r="N45" s="226"/>
      <c r="O45" s="226"/>
      <c r="P45" s="226"/>
      <c r="Q45" s="226"/>
      <c r="R45" s="226"/>
      <c r="S45" s="226"/>
      <c r="T45" s="226"/>
      <c r="U45" s="226"/>
      <c r="V45" s="226"/>
      <c r="W45" s="226"/>
      <c r="X45" s="226"/>
      <c r="Y45" s="226"/>
      <c r="Z45" s="226"/>
      <c r="AA45" s="226"/>
      <c r="AB45" s="226"/>
      <c r="AC45" s="226"/>
    </row>
    <row r="46" spans="1:29" s="229" customFormat="1" ht="12.75">
      <c r="A46" s="960" t="s">
        <v>77</v>
      </c>
      <c r="B46" s="266">
        <v>2015</v>
      </c>
      <c r="C46" s="267"/>
      <c r="D46" s="267"/>
      <c r="E46" s="267"/>
      <c r="F46" s="267"/>
      <c r="G46" s="267"/>
      <c r="H46" s="268"/>
      <c r="I46" s="252"/>
      <c r="J46" s="253">
        <f aca="true" t="shared" si="8" ref="J46:J51">SUM(C46:H46)</f>
        <v>0</v>
      </c>
      <c r="K46" s="252"/>
      <c r="L46" s="269">
        <f aca="true" t="shared" si="9" ref="L46:L51">SUM(J35,J46)</f>
        <v>0</v>
      </c>
      <c r="M46" s="226"/>
      <c r="N46" s="226"/>
      <c r="O46" s="226"/>
      <c r="P46" s="226"/>
      <c r="Q46" s="226"/>
      <c r="R46" s="226"/>
      <c r="S46" s="226"/>
      <c r="T46" s="226"/>
      <c r="U46" s="226"/>
      <c r="V46" s="226"/>
      <c r="W46" s="226"/>
      <c r="X46" s="226"/>
      <c r="Y46" s="226"/>
      <c r="Z46" s="226"/>
      <c r="AA46" s="226"/>
      <c r="AB46" s="226"/>
      <c r="AC46" s="226"/>
    </row>
    <row r="47" spans="1:29" s="229" customFormat="1" ht="12.75">
      <c r="A47" s="961"/>
      <c r="B47" s="266">
        <v>2016</v>
      </c>
      <c r="C47" s="596">
        <v>0</v>
      </c>
      <c r="D47" s="267"/>
      <c r="E47" s="267"/>
      <c r="F47" s="267"/>
      <c r="G47" s="267"/>
      <c r="H47" s="271"/>
      <c r="I47" s="252"/>
      <c r="J47" s="253">
        <f t="shared" si="8"/>
        <v>0</v>
      </c>
      <c r="K47" s="252"/>
      <c r="L47" s="269">
        <f t="shared" si="9"/>
        <v>0</v>
      </c>
      <c r="M47" s="226"/>
      <c r="N47" s="226"/>
      <c r="O47" s="226"/>
      <c r="P47" s="226"/>
      <c r="Q47" s="226"/>
      <c r="R47" s="226"/>
      <c r="S47" s="226"/>
      <c r="T47" s="226"/>
      <c r="U47" s="226"/>
      <c r="V47" s="226"/>
      <c r="W47" s="226"/>
      <c r="X47" s="226"/>
      <c r="Y47" s="226"/>
      <c r="Z47" s="226"/>
      <c r="AA47" s="226"/>
      <c r="AB47" s="226"/>
      <c r="AC47" s="226"/>
    </row>
    <row r="48" spans="1:29" s="229" customFormat="1" ht="12.75">
      <c r="A48" s="961" t="s">
        <v>45</v>
      </c>
      <c r="B48" s="266">
        <v>2017</v>
      </c>
      <c r="C48" s="596">
        <v>0</v>
      </c>
      <c r="D48" s="596">
        <v>0</v>
      </c>
      <c r="E48" s="267"/>
      <c r="F48" s="267"/>
      <c r="G48" s="267"/>
      <c r="H48" s="271"/>
      <c r="I48" s="252"/>
      <c r="J48" s="253">
        <f t="shared" si="8"/>
        <v>0</v>
      </c>
      <c r="K48" s="252"/>
      <c r="L48" s="269">
        <f t="shared" si="9"/>
        <v>0</v>
      </c>
      <c r="M48" s="226"/>
      <c r="N48" s="226"/>
      <c r="O48" s="226"/>
      <c r="P48" s="226"/>
      <c r="Q48" s="226"/>
      <c r="R48" s="226"/>
      <c r="S48" s="226"/>
      <c r="T48" s="226"/>
      <c r="U48" s="226"/>
      <c r="V48" s="226"/>
      <c r="W48" s="226"/>
      <c r="X48" s="226"/>
      <c r="Y48" s="226"/>
      <c r="Z48" s="226"/>
      <c r="AA48" s="226"/>
      <c r="AB48" s="226"/>
      <c r="AC48" s="226"/>
    </row>
    <row r="49" spans="1:29" s="229" customFormat="1" ht="12.75">
      <c r="A49" s="961"/>
      <c r="B49" s="266">
        <v>2018</v>
      </c>
      <c r="C49" s="596">
        <v>0</v>
      </c>
      <c r="D49" s="596">
        <v>0</v>
      </c>
      <c r="E49" s="270">
        <v>0</v>
      </c>
      <c r="F49" s="267"/>
      <c r="G49" s="267"/>
      <c r="H49" s="271"/>
      <c r="I49" s="252"/>
      <c r="J49" s="253">
        <f t="shared" si="8"/>
        <v>0</v>
      </c>
      <c r="K49" s="252"/>
      <c r="L49" s="269">
        <f t="shared" si="9"/>
        <v>0</v>
      </c>
      <c r="M49" s="237" t="s">
        <v>47</v>
      </c>
      <c r="N49" s="226"/>
      <c r="O49" s="226"/>
      <c r="P49" s="226"/>
      <c r="Q49" s="226"/>
      <c r="R49" s="226"/>
      <c r="S49" s="226"/>
      <c r="T49" s="226"/>
      <c r="U49" s="226"/>
      <c r="V49" s="226"/>
      <c r="W49" s="226"/>
      <c r="X49" s="226"/>
      <c r="Y49" s="226"/>
      <c r="Z49" s="226"/>
      <c r="AA49" s="226"/>
      <c r="AB49" s="226"/>
      <c r="AC49" s="226"/>
    </row>
    <row r="50" spans="1:29" s="229" customFormat="1" ht="12.75">
      <c r="A50" s="961" t="s">
        <v>46</v>
      </c>
      <c r="B50" s="266">
        <v>2019</v>
      </c>
      <c r="C50" s="596">
        <v>0</v>
      </c>
      <c r="D50" s="596">
        <v>0</v>
      </c>
      <c r="E50" s="270">
        <v>0</v>
      </c>
      <c r="F50" s="270">
        <v>0</v>
      </c>
      <c r="G50" s="267"/>
      <c r="H50" s="271"/>
      <c r="I50" s="252"/>
      <c r="J50" s="253">
        <f t="shared" si="8"/>
        <v>0</v>
      </c>
      <c r="K50" s="252"/>
      <c r="L50" s="269">
        <f t="shared" si="9"/>
        <v>0</v>
      </c>
      <c r="M50" s="237" t="s">
        <v>48</v>
      </c>
      <c r="N50" s="226"/>
      <c r="O50" s="226"/>
      <c r="P50" s="226"/>
      <c r="Q50" s="226"/>
      <c r="R50" s="226"/>
      <c r="S50" s="226"/>
      <c r="T50" s="226"/>
      <c r="U50" s="226"/>
      <c r="V50" s="226"/>
      <c r="W50" s="226"/>
      <c r="X50" s="226"/>
      <c r="Y50" s="226"/>
      <c r="Z50" s="226"/>
      <c r="AA50" s="226"/>
      <c r="AB50" s="226"/>
      <c r="AC50" s="226"/>
    </row>
    <row r="51" spans="1:29" s="229" customFormat="1" ht="12.75">
      <c r="A51" s="961"/>
      <c r="B51" s="266">
        <v>2020</v>
      </c>
      <c r="C51" s="596">
        <v>0</v>
      </c>
      <c r="D51" s="596">
        <v>0</v>
      </c>
      <c r="E51" s="270">
        <v>0</v>
      </c>
      <c r="F51" s="270">
        <v>0</v>
      </c>
      <c r="G51" s="270">
        <v>0</v>
      </c>
      <c r="H51" s="271"/>
      <c r="I51" s="252"/>
      <c r="J51" s="253">
        <f t="shared" si="8"/>
        <v>0</v>
      </c>
      <c r="K51" s="252"/>
      <c r="L51" s="269">
        <f t="shared" si="9"/>
        <v>0</v>
      </c>
      <c r="M51" s="237"/>
      <c r="N51" s="226"/>
      <c r="O51" s="226"/>
      <c r="P51" s="226"/>
      <c r="Q51" s="226"/>
      <c r="R51" s="226"/>
      <c r="S51" s="226"/>
      <c r="T51" s="226"/>
      <c r="U51" s="226"/>
      <c r="V51" s="226"/>
      <c r="W51" s="226"/>
      <c r="X51" s="226"/>
      <c r="Y51" s="226"/>
      <c r="Z51" s="226"/>
      <c r="AA51" s="226"/>
      <c r="AB51" s="226"/>
      <c r="AC51" s="226"/>
    </row>
    <row r="52" spans="1:29" s="243" customFormat="1" ht="15.75">
      <c r="A52" s="962"/>
      <c r="B52" s="258" t="s">
        <v>42</v>
      </c>
      <c r="C52" s="272">
        <f aca="true" t="shared" si="10" ref="C52:H52">SUM(C46:C51)</f>
        <v>0</v>
      </c>
      <c r="D52" s="272">
        <f t="shared" si="10"/>
        <v>0</v>
      </c>
      <c r="E52" s="272">
        <f t="shared" si="10"/>
        <v>0</v>
      </c>
      <c r="F52" s="272">
        <f t="shared" si="10"/>
        <v>0</v>
      </c>
      <c r="G52" s="272">
        <f t="shared" si="10"/>
        <v>0</v>
      </c>
      <c r="H52" s="272">
        <f t="shared" si="10"/>
        <v>0</v>
      </c>
      <c r="I52" s="262"/>
      <c r="J52" s="262">
        <f>SUM(J46:J51)</f>
        <v>0</v>
      </c>
      <c r="K52" s="261"/>
      <c r="L52" s="262">
        <f>SUM(L46:L51)</f>
        <v>0</v>
      </c>
      <c r="M52" s="242"/>
      <c r="N52" s="242"/>
      <c r="O52" s="242"/>
      <c r="P52" s="242"/>
      <c r="Q52" s="242"/>
      <c r="R52" s="242"/>
      <c r="S52" s="242"/>
      <c r="T52" s="242"/>
      <c r="U52" s="242"/>
      <c r="V52" s="242"/>
      <c r="W52" s="242"/>
      <c r="X52" s="242"/>
      <c r="Y52" s="242"/>
      <c r="Z52" s="242"/>
      <c r="AA52" s="242"/>
      <c r="AB52" s="242"/>
      <c r="AC52" s="242"/>
    </row>
    <row r="54" spans="3:10" s="236" customFormat="1" ht="12.75">
      <c r="C54" s="234" t="s">
        <v>76</v>
      </c>
      <c r="D54" s="264"/>
      <c r="E54" s="264"/>
      <c r="F54" s="264"/>
      <c r="G54" s="264"/>
      <c r="H54" s="264"/>
      <c r="I54" s="264"/>
      <c r="J54" s="264"/>
    </row>
    <row r="55" ht="12.75">
      <c r="C55" s="234" t="s">
        <v>75</v>
      </c>
    </row>
    <row r="57" ht="13.5" thickBot="1"/>
    <row r="58" spans="1:29" s="229" customFormat="1" ht="18.75" thickBot="1">
      <c r="A58" s="942" t="s">
        <v>49</v>
      </c>
      <c r="B58" s="943"/>
      <c r="C58" s="943"/>
      <c r="D58" s="943"/>
      <c r="E58" s="943"/>
      <c r="F58" s="943"/>
      <c r="G58" s="943"/>
      <c r="H58" s="943"/>
      <c r="I58" s="943"/>
      <c r="J58" s="944"/>
      <c r="L58" s="226"/>
      <c r="M58" s="226"/>
      <c r="N58" s="226"/>
      <c r="O58" s="226"/>
      <c r="P58" s="226"/>
      <c r="Q58" s="226"/>
      <c r="R58" s="226"/>
      <c r="S58" s="226"/>
      <c r="T58" s="226"/>
      <c r="U58" s="226"/>
      <c r="V58" s="226"/>
      <c r="W58" s="226"/>
      <c r="X58" s="226"/>
      <c r="Y58" s="226"/>
      <c r="Z58" s="226"/>
      <c r="AA58" s="226"/>
      <c r="AB58" s="226"/>
      <c r="AC58" s="226"/>
    </row>
    <row r="60" spans="3:8" ht="16.5">
      <c r="C60" s="951" t="s">
        <v>50</v>
      </c>
      <c r="D60" s="952"/>
      <c r="E60" s="952"/>
      <c r="F60" s="952"/>
      <c r="G60" s="952"/>
      <c r="H60" s="953"/>
    </row>
    <row r="61" spans="3:10" ht="12.75">
      <c r="C61" s="246">
        <v>2015</v>
      </c>
      <c r="D61" s="246">
        <v>2016</v>
      </c>
      <c r="E61" s="246">
        <v>2017</v>
      </c>
      <c r="F61" s="246">
        <v>2018</v>
      </c>
      <c r="G61" s="246">
        <v>2019</v>
      </c>
      <c r="H61" s="246">
        <v>2020</v>
      </c>
      <c r="J61" s="273" t="s">
        <v>40</v>
      </c>
    </row>
    <row r="62" spans="1:10" ht="12.75">
      <c r="A62" s="954" t="s">
        <v>54</v>
      </c>
      <c r="B62" s="246">
        <v>2015</v>
      </c>
      <c r="C62" s="597">
        <f>+C35</f>
        <v>0</v>
      </c>
      <c r="D62" s="275"/>
      <c r="E62" s="267"/>
      <c r="F62" s="267"/>
      <c r="G62" s="267"/>
      <c r="H62" s="268"/>
      <c r="J62" s="276">
        <f aca="true" t="shared" si="11" ref="J62:J67">SUM(C62:H62)</f>
        <v>0</v>
      </c>
    </row>
    <row r="63" spans="1:10" ht="12.75">
      <c r="A63" s="955"/>
      <c r="B63" s="246">
        <v>2016</v>
      </c>
      <c r="C63" s="597">
        <f>+C62+C47+C36</f>
        <v>0</v>
      </c>
      <c r="D63" s="597">
        <f>+D36</f>
        <v>0</v>
      </c>
      <c r="E63" s="277"/>
      <c r="F63" s="277"/>
      <c r="G63" s="277"/>
      <c r="H63" s="278"/>
      <c r="J63" s="276">
        <f t="shared" si="11"/>
        <v>0</v>
      </c>
    </row>
    <row r="64" spans="1:10" ht="12.75">
      <c r="A64" s="955"/>
      <c r="B64" s="246">
        <v>2017</v>
      </c>
      <c r="C64" s="597">
        <f aca="true" t="shared" si="12" ref="C64:G67">+C63+C48+C37</f>
        <v>0</v>
      </c>
      <c r="D64" s="597">
        <f t="shared" si="12"/>
        <v>0</v>
      </c>
      <c r="E64" s="274">
        <f>+E37</f>
        <v>0</v>
      </c>
      <c r="F64" s="277"/>
      <c r="G64" s="277"/>
      <c r="H64" s="278"/>
      <c r="J64" s="276">
        <f t="shared" si="11"/>
        <v>0</v>
      </c>
    </row>
    <row r="65" spans="1:10" ht="12.75">
      <c r="A65" s="955"/>
      <c r="B65" s="246">
        <v>2018</v>
      </c>
      <c r="C65" s="597">
        <f t="shared" si="12"/>
        <v>0</v>
      </c>
      <c r="D65" s="597">
        <f t="shared" si="12"/>
        <v>0</v>
      </c>
      <c r="E65" s="274">
        <f t="shared" si="12"/>
        <v>0</v>
      </c>
      <c r="F65" s="274">
        <f>+F38</f>
        <v>0</v>
      </c>
      <c r="G65" s="277"/>
      <c r="H65" s="278"/>
      <c r="J65" s="276">
        <f t="shared" si="11"/>
        <v>0</v>
      </c>
    </row>
    <row r="66" spans="1:10" ht="12.75">
      <c r="A66" s="955"/>
      <c r="B66" s="246">
        <v>2019</v>
      </c>
      <c r="C66" s="597">
        <f t="shared" si="12"/>
        <v>0</v>
      </c>
      <c r="D66" s="597">
        <f t="shared" si="12"/>
        <v>0</v>
      </c>
      <c r="E66" s="274">
        <f t="shared" si="12"/>
        <v>0</v>
      </c>
      <c r="F66" s="274">
        <f t="shared" si="12"/>
        <v>0</v>
      </c>
      <c r="G66" s="274">
        <f>+G39</f>
        <v>0</v>
      </c>
      <c r="H66" s="278"/>
      <c r="J66" s="276">
        <f t="shared" si="11"/>
        <v>0</v>
      </c>
    </row>
    <row r="67" spans="1:10" ht="12.75">
      <c r="A67" s="956"/>
      <c r="B67" s="246">
        <v>2020</v>
      </c>
      <c r="C67" s="597">
        <f t="shared" si="12"/>
        <v>0</v>
      </c>
      <c r="D67" s="597">
        <f t="shared" si="12"/>
        <v>0</v>
      </c>
      <c r="E67" s="274">
        <f t="shared" si="12"/>
        <v>0</v>
      </c>
      <c r="F67" s="274">
        <f t="shared" si="12"/>
        <v>0</v>
      </c>
      <c r="G67" s="274">
        <f t="shared" si="12"/>
        <v>0</v>
      </c>
      <c r="H67" s="274">
        <f>+H40</f>
        <v>0</v>
      </c>
      <c r="J67" s="276">
        <f t="shared" si="11"/>
        <v>0</v>
      </c>
    </row>
    <row r="68" spans="1:3" ht="15">
      <c r="A68" s="279"/>
      <c r="C68" s="234"/>
    </row>
    <row r="69" ht="12.75">
      <c r="C69" s="234" t="s">
        <v>51</v>
      </c>
    </row>
    <row r="70" ht="12.75">
      <c r="C70" s="234" t="s">
        <v>52</v>
      </c>
    </row>
  </sheetData>
  <sheetProtection/>
  <mergeCells count="26">
    <mergeCell ref="A1:J1"/>
    <mergeCell ref="C5:H5"/>
    <mergeCell ref="C6:H6"/>
    <mergeCell ref="C4:H4"/>
    <mergeCell ref="A21:J21"/>
    <mergeCell ref="C23:H23"/>
    <mergeCell ref="A13:B13"/>
    <mergeCell ref="A14:B14"/>
    <mergeCell ref="A15:B15"/>
    <mergeCell ref="C33:H33"/>
    <mergeCell ref="A7:B7"/>
    <mergeCell ref="A8:B8"/>
    <mergeCell ref="A12:B12"/>
    <mergeCell ref="A16:B16"/>
    <mergeCell ref="K30:L30"/>
    <mergeCell ref="A30:J30"/>
    <mergeCell ref="A9:B9"/>
    <mergeCell ref="A10:B10"/>
    <mergeCell ref="A11:B11"/>
    <mergeCell ref="A62:A67"/>
    <mergeCell ref="A34:B34"/>
    <mergeCell ref="A35:A41"/>
    <mergeCell ref="C44:H44"/>
    <mergeCell ref="A46:A52"/>
    <mergeCell ref="C60:H60"/>
    <mergeCell ref="A58:J58"/>
  </mergeCells>
  <conditionalFormatting sqref="C9:C10">
    <cfRule type="expression" priority="8" dxfId="0" stopIfTrue="1">
      <formula>$C$5="gas"</formula>
    </cfRule>
  </conditionalFormatting>
  <conditionalFormatting sqref="C11">
    <cfRule type="expression" priority="7" dxfId="0" stopIfTrue="1">
      <formula>$C$5="elektriciteit"</formula>
    </cfRule>
  </conditionalFormatting>
  <conditionalFormatting sqref="C8:C16 C25 C35:C36 C47:C51 C62:C67">
    <cfRule type="expression" priority="6" dxfId="0" stopIfTrue="1">
      <formula>$O$3="ex-ante"</formula>
    </cfRule>
  </conditionalFormatting>
  <conditionalFormatting sqref="C13:C14">
    <cfRule type="expression" priority="5" dxfId="0" stopIfTrue="1">
      <formula>$C$5="gas"</formula>
    </cfRule>
  </conditionalFormatting>
  <conditionalFormatting sqref="C15">
    <cfRule type="expression" priority="4" dxfId="0" stopIfTrue="1">
      <formula>$C$5="elektriciteit"</formula>
    </cfRule>
  </conditionalFormatting>
  <conditionalFormatting sqref="D9:D10 D13:D14">
    <cfRule type="expression" priority="3" dxfId="0" stopIfTrue="1">
      <formula>$C$5="gas"</formula>
    </cfRule>
  </conditionalFormatting>
  <conditionalFormatting sqref="D11 D15">
    <cfRule type="expression" priority="2" dxfId="0" stopIfTrue="1">
      <formula>$C$5="elektriciteit"</formula>
    </cfRule>
  </conditionalFormatting>
  <conditionalFormatting sqref="D8:D16 D25 D36:D37 D48:D51 D63:D67">
    <cfRule type="expression" priority="1" dxfId="0" stopIfTrue="1">
      <formula>$O$4="ex-ante"</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8" scale="62"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Stockman</dc:creator>
  <cp:keywords/>
  <dc:description/>
  <cp:lastModifiedBy>Fanny Schoevaerts</cp:lastModifiedBy>
  <cp:lastPrinted>2014-10-07T12:32:19Z</cp:lastPrinted>
  <dcterms:created xsi:type="dcterms:W3CDTF">2014-05-06T11:13:59Z</dcterms:created>
  <dcterms:modified xsi:type="dcterms:W3CDTF">2015-12-07T08:18:02Z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