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21-24/7 Analyses/Toegelaten inkomen 2022/"/>
    </mc:Choice>
  </mc:AlternateContent>
  <xr:revisionPtr revIDLastSave="228" documentId="8_{A36F2C87-0D38-4BB0-9D87-056D49B86CD4}" xr6:coauthVersionLast="47" xr6:coauthVersionMax="47" xr10:uidLastSave="{8BEDDC77-CABF-48A6-B128-E61D2845A220}"/>
  <bookViews>
    <workbookView xWindow="-110" yWindow="-110" windowWidth="19420" windowHeight="10420" xr2:uid="{DA28F256-4A0E-4B06-B974-4768AD1450C6}"/>
  </bookViews>
  <sheets>
    <sheet name="EXO '22 GAS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_xlnm.Print_Area" localSheetId="0">'EXO ''22 GAS'!$A$1:$K$206</definedName>
    <definedName name="Aftakklem_LS">'[1]BASISPRIJZEN MATERIAAL'!$I$188</definedName>
    <definedName name="Codes">'[2]Codes des IM'!$B$2:$D$23</definedName>
    <definedName name="EAN_procent">[3]SleutelEAN_kWh!$O$2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kWh_procent">[3]SleutelEAN_kWh!$O$3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1" i="1" l="1"/>
  <c r="C160" i="1"/>
  <c r="C159" i="1"/>
  <c r="C156" i="1"/>
  <c r="C153" i="1"/>
  <c r="C150" i="1"/>
  <c r="C94" i="1"/>
  <c r="C91" i="1"/>
  <c r="C88" i="1"/>
  <c r="C79" i="1"/>
  <c r="C76" i="1"/>
  <c r="C73" i="1"/>
  <c r="C66" i="1"/>
  <c r="C65" i="1"/>
  <c r="C60" i="1"/>
  <c r="C59" i="1"/>
  <c r="C54" i="1"/>
  <c r="C53" i="1"/>
  <c r="C48" i="1"/>
  <c r="C47" i="1"/>
  <c r="C42" i="1"/>
  <c r="C29" i="1"/>
  <c r="C26" i="1"/>
  <c r="C23" i="1"/>
  <c r="C20" i="1"/>
  <c r="C17" i="1"/>
  <c r="L158" i="1" l="1"/>
  <c r="L64" i="1"/>
  <c r="J64" i="1"/>
  <c r="J63" i="1" s="1"/>
  <c r="J46" i="1"/>
  <c r="L41" i="1"/>
  <c r="K41" i="1"/>
  <c r="I41" i="1"/>
  <c r="H41" i="1"/>
  <c r="F58" i="1"/>
  <c r="L46" i="1"/>
  <c r="L67" i="1"/>
  <c r="L61" i="1"/>
  <c r="L55" i="1"/>
  <c r="L49" i="1"/>
  <c r="K67" i="1"/>
  <c r="K61" i="1"/>
  <c r="K55" i="1"/>
  <c r="K49" i="1"/>
  <c r="J52" i="1"/>
  <c r="J51" i="1" s="1"/>
  <c r="J67" i="1"/>
  <c r="J61" i="1"/>
  <c r="J55" i="1"/>
  <c r="J49" i="1"/>
  <c r="J41" i="1"/>
  <c r="I58" i="1"/>
  <c r="I57" i="1" s="1"/>
  <c r="I52" i="1"/>
  <c r="I51" i="1" s="1"/>
  <c r="I67" i="1"/>
  <c r="I61" i="1"/>
  <c r="I55" i="1"/>
  <c r="I49" i="1"/>
  <c r="I46" i="1"/>
  <c r="I45" i="1" s="1"/>
  <c r="H64" i="1"/>
  <c r="H58" i="1"/>
  <c r="H57" i="1" s="1"/>
  <c r="H67" i="1"/>
  <c r="H61" i="1"/>
  <c r="H55" i="1"/>
  <c r="H49" i="1"/>
  <c r="G52" i="1"/>
  <c r="G51" i="1" s="1"/>
  <c r="G41" i="1"/>
  <c r="G67" i="1"/>
  <c r="G61" i="1"/>
  <c r="G55" i="1"/>
  <c r="G49" i="1"/>
  <c r="F41" i="1"/>
  <c r="F67" i="1"/>
  <c r="F61" i="1"/>
  <c r="F55" i="1"/>
  <c r="F49" i="1"/>
  <c r="E46" i="1"/>
  <c r="E45" i="1" s="1"/>
  <c r="E67" i="1"/>
  <c r="E61" i="1"/>
  <c r="E58" i="1"/>
  <c r="E55" i="1"/>
  <c r="E49" i="1"/>
  <c r="E41" i="1"/>
  <c r="I64" i="1" l="1"/>
  <c r="I63" i="1" s="1"/>
  <c r="G46" i="1"/>
  <c r="G45" i="1" s="1"/>
  <c r="F158" i="1"/>
  <c r="K52" i="1"/>
  <c r="K51" i="1" s="1"/>
  <c r="L52" i="1"/>
  <c r="L51" i="1" s="1"/>
  <c r="E64" i="1"/>
  <c r="E63" i="1" s="1"/>
  <c r="J158" i="1"/>
  <c r="I158" i="1"/>
  <c r="L58" i="1"/>
  <c r="L57" i="1" s="1"/>
  <c r="H158" i="1"/>
  <c r="L63" i="1"/>
  <c r="F52" i="1"/>
  <c r="F51" i="1" s="1"/>
  <c r="H52" i="1"/>
  <c r="H51" i="1" s="1"/>
  <c r="J58" i="1"/>
  <c r="J57" i="1" s="1"/>
  <c r="K64" i="1"/>
  <c r="K63" i="1" s="1"/>
  <c r="F57" i="1"/>
  <c r="K46" i="1"/>
  <c r="K45" i="1" s="1"/>
  <c r="H63" i="1"/>
  <c r="L45" i="1"/>
  <c r="F64" i="1"/>
  <c r="F63" i="1" s="1"/>
  <c r="J45" i="1"/>
  <c r="K158" i="1"/>
  <c r="E57" i="1"/>
  <c r="F46" i="1"/>
  <c r="F45" i="1" s="1"/>
  <c r="H46" i="1"/>
  <c r="H45" i="1" s="1"/>
  <c r="K58" i="1"/>
  <c r="K57" i="1" s="1"/>
  <c r="G64" i="1"/>
  <c r="G63" i="1" s="1"/>
  <c r="G158" i="1"/>
  <c r="G58" i="1"/>
  <c r="G57" i="1" s="1"/>
  <c r="E158" i="1"/>
  <c r="E52" i="1"/>
  <c r="E51" i="1" s="1"/>
  <c r="D158" i="1" l="1"/>
  <c r="D67" i="1"/>
  <c r="D64" i="1"/>
  <c r="D61" i="1"/>
  <c r="D58" i="1"/>
  <c r="D55" i="1"/>
  <c r="D52" i="1"/>
  <c r="D49" i="1"/>
  <c r="D46" i="1"/>
  <c r="D41" i="1"/>
  <c r="D63" i="1" l="1"/>
  <c r="D45" i="1"/>
  <c r="D57" i="1"/>
  <c r="D51" i="1"/>
  <c r="C166" i="1" l="1"/>
  <c r="C190" i="1" l="1"/>
  <c r="C189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69" i="1"/>
  <c r="C144" i="1"/>
  <c r="C141" i="1"/>
  <c r="C138" i="1"/>
  <c r="C132" i="1"/>
  <c r="C130" i="1"/>
  <c r="C129" i="1"/>
  <c r="C126" i="1"/>
  <c r="C125" i="1"/>
  <c r="C122" i="1"/>
  <c r="C121" i="1"/>
  <c r="C118" i="1"/>
  <c r="C116" i="1"/>
  <c r="C114" i="1"/>
  <c r="C113" i="1"/>
  <c r="C111" i="1"/>
  <c r="C110" i="1"/>
  <c r="C107" i="1"/>
  <c r="C106" i="1"/>
  <c r="C103" i="1"/>
  <c r="C102" i="1"/>
  <c r="C101" i="1"/>
  <c r="C99" i="1"/>
  <c r="C98" i="1"/>
  <c r="C97" i="1"/>
  <c r="C41" i="1"/>
  <c r="C38" i="1"/>
  <c r="C37" i="1"/>
  <c r="C35" i="1"/>
  <c r="C34" i="1"/>
  <c r="C197" i="1"/>
  <c r="C196" i="1"/>
  <c r="C195" i="1"/>
  <c r="C170" i="1"/>
  <c r="C67" i="1"/>
  <c r="C61" i="1"/>
  <c r="C55" i="1"/>
  <c r="C49" i="1"/>
  <c r="L199" i="1"/>
  <c r="L197" i="1"/>
  <c r="L196" i="1"/>
  <c r="L195" i="1"/>
  <c r="L202" i="1"/>
  <c r="K199" i="1"/>
  <c r="K197" i="1"/>
  <c r="K196" i="1"/>
  <c r="K195" i="1"/>
  <c r="K202" i="1"/>
  <c r="J199" i="1"/>
  <c r="J197" i="1"/>
  <c r="J196" i="1"/>
  <c r="J195" i="1"/>
  <c r="J202" i="1"/>
  <c r="I199" i="1"/>
  <c r="I197" i="1"/>
  <c r="I196" i="1"/>
  <c r="I195" i="1"/>
  <c r="I202" i="1"/>
  <c r="H199" i="1"/>
  <c r="H197" i="1"/>
  <c r="H196" i="1"/>
  <c r="H195" i="1"/>
  <c r="H202" i="1"/>
  <c r="G199" i="1"/>
  <c r="G197" i="1"/>
  <c r="G196" i="1"/>
  <c r="G195" i="1"/>
  <c r="G202" i="1"/>
  <c r="G198" i="1"/>
  <c r="F199" i="1"/>
  <c r="F197" i="1"/>
  <c r="F196" i="1"/>
  <c r="F195" i="1"/>
  <c r="F202" i="1"/>
  <c r="E199" i="1"/>
  <c r="E197" i="1"/>
  <c r="E196" i="1"/>
  <c r="E195" i="1"/>
  <c r="E202" i="1"/>
  <c r="D199" i="1"/>
  <c r="C33" i="1" l="1"/>
  <c r="C46" i="1"/>
  <c r="C45" i="1" s="1"/>
  <c r="C112" i="1"/>
  <c r="C36" i="1"/>
  <c r="C32" i="1" s="1"/>
  <c r="C31" i="1" s="1"/>
  <c r="C58" i="1"/>
  <c r="C57" i="1" s="1"/>
  <c r="C168" i="1"/>
  <c r="C100" i="1"/>
  <c r="C52" i="1"/>
  <c r="C51" i="1" s="1"/>
  <c r="E198" i="1"/>
  <c r="F198" i="1"/>
  <c r="I198" i="1"/>
  <c r="J198" i="1"/>
  <c r="K198" i="1"/>
  <c r="L198" i="1"/>
  <c r="G201" i="1"/>
  <c r="G204" i="1" s="1"/>
  <c r="I201" i="1"/>
  <c r="K201" i="1"/>
  <c r="E201" i="1"/>
  <c r="H198" i="1"/>
  <c r="J201" i="1"/>
  <c r="F201" i="1"/>
  <c r="H201" i="1"/>
  <c r="L201" i="1"/>
  <c r="C64" i="1"/>
  <c r="C63" i="1" s="1"/>
  <c r="C199" i="1"/>
  <c r="C96" i="1"/>
  <c r="C109" i="1"/>
  <c r="C158" i="1"/>
  <c r="C202" i="1" s="1"/>
  <c r="C172" i="1"/>
  <c r="H204" i="1" l="1"/>
  <c r="L204" i="1"/>
  <c r="E204" i="1"/>
  <c r="I204" i="1"/>
  <c r="K204" i="1"/>
  <c r="F204" i="1"/>
  <c r="J204" i="1"/>
  <c r="C198" i="1"/>
  <c r="C201" i="1"/>
  <c r="C204" i="1" l="1"/>
  <c r="D197" i="1"/>
  <c r="A19" i="1"/>
  <c r="A22" i="1" s="1"/>
  <c r="A25" i="1" s="1"/>
  <c r="A28" i="1" s="1"/>
  <c r="A31" i="1" s="1"/>
  <c r="A41" i="1" s="1"/>
  <c r="A45" i="1" s="1"/>
  <c r="A51" i="1" s="1"/>
  <c r="A57" i="1" s="1"/>
  <c r="A63" i="1" s="1"/>
  <c r="A72" i="1" s="1"/>
  <c r="A75" i="1" s="1"/>
  <c r="A78" i="1" s="1"/>
  <c r="A87" i="1" s="1"/>
  <c r="A90" i="1" s="1"/>
  <c r="A93" i="1" s="1"/>
  <c r="A96" i="1" s="1"/>
  <c r="A105" i="1" s="1"/>
  <c r="A109" i="1" s="1"/>
  <c r="A116" i="1" s="1"/>
  <c r="A118" i="1" s="1"/>
  <c r="A120" i="1" s="1"/>
  <c r="A124" i="1" s="1"/>
  <c r="A128" i="1" s="1"/>
  <c r="A132" i="1" s="1"/>
  <c r="A137" i="1" s="1"/>
  <c r="A140" i="1" s="1"/>
  <c r="A143" i="1" s="1"/>
  <c r="A149" i="1" s="1"/>
  <c r="A152" i="1" s="1"/>
  <c r="A155" i="1" s="1"/>
  <c r="A158" i="1" s="1"/>
  <c r="A166" i="1" s="1"/>
  <c r="A168" i="1" s="1"/>
  <c r="A172" i="1" s="1"/>
  <c r="A189" i="1" s="1"/>
  <c r="A190" i="1" s="1"/>
  <c r="D201" i="1"/>
  <c r="D202" i="1"/>
  <c r="D196" i="1"/>
  <c r="D198" i="1" l="1"/>
  <c r="D195" i="1"/>
  <c r="D204" i="1" l="1"/>
</calcChain>
</file>

<file path=xl/sharedStrings.xml><?xml version="1.0" encoding="utf-8"?>
<sst xmlns="http://schemas.openxmlformats.org/spreadsheetml/2006/main" count="185" uniqueCount="116">
  <si>
    <t>M.b.t. het tarief voor de compensatie van de netverliezen</t>
  </si>
  <si>
    <t>M.b.t. het tarief voor openbare dienstverplichtingen</t>
  </si>
  <si>
    <t>M.b.t. het tarief voor het systeembeheer</t>
  </si>
  <si>
    <t>M.b.t. het basistarief voor het gebruik van het net</t>
  </si>
  <si>
    <t>TOTAAL EXOGENE KOSTEN</t>
  </si>
  <si>
    <t>Exogene kosten i.h.k.v. het tarief voor openbare dienstverplichtingen</t>
  </si>
  <si>
    <t>Exogene kosten i.h.k.v. het tarief voor het databeheer</t>
  </si>
  <si>
    <t>Exogene kosten i.h.k.v. het tarief voor het systeembeheer</t>
  </si>
  <si>
    <t>Exogene kosten i.h.k.v. het basistarief voor het gebruik van het net</t>
  </si>
  <si>
    <t>Budget</t>
  </si>
  <si>
    <t>Regulatoir saldo inzake volumeverschillen federale bijdrage 2019</t>
  </si>
  <si>
    <t>Toeslag voor de taksen op masten en sleuven</t>
  </si>
  <si>
    <t>ODV - financiering maatregelen ter bevordering REG</t>
  </si>
  <si>
    <t>ODV - financiering steunmaatregelen hernieuwbare energie en WKK</t>
  </si>
  <si>
    <t>ODV - financiering strategische reserve</t>
  </si>
  <si>
    <t>ODV - financiering groenestroomcertificaten</t>
  </si>
  <si>
    <t>ODV - financiering van de aansluiting offshore windturbineparken</t>
  </si>
  <si>
    <t>Tarief marktintegratie</t>
  </si>
  <si>
    <t>Tarief vermogensreserve en blackstart</t>
  </si>
  <si>
    <t>Tarief aanvullende afname of injectie reactieve energie</t>
  </si>
  <si>
    <t>Tarief beheer elektrisch systeem</t>
  </si>
  <si>
    <t>Tarief beheer en ontwikkeling netwerkinfrastructuur - aansluitingstarieven</t>
  </si>
  <si>
    <t>Tarief beheer en ontwikkeling netwerkinfrastructuur - ter beschikking gesteld vermogen voor afname</t>
  </si>
  <si>
    <t>Tarief beheer en ontwikkeling netwerkinfrastructuur - jaarpiek voor afname</t>
  </si>
  <si>
    <t>Tarief beheer en ontwikkeling netwerkinfrastructuur - maandpiek voor afname</t>
  </si>
  <si>
    <t>Kapitaalkostvergoeding voor het regulatoir saldo inzake exogene kosten m.b.t. transmissie</t>
  </si>
  <si>
    <t>Afbouw regulatoir saldo inzake exogene kosten m.b.t. transmissie, zoals vastgelegd in de tariefmethodologie (positieve waarde voor recuperatie tekort, en omgekeerd)</t>
  </si>
  <si>
    <t>Transmissiekosten</t>
  </si>
  <si>
    <t>Heffing volgens het Decreet houdende het Grootschalig Referentiebestand</t>
  </si>
  <si>
    <t>Retributies</t>
  </si>
  <si>
    <t xml:space="preserve">Lasten van niet-gekapitaliseerde pensioenen </t>
  </si>
  <si>
    <t>Belastingen, heffingen, toeslagen, bijdragen en retributies</t>
  </si>
  <si>
    <t>Afbouw regulatoir saldo inzake herindexering van het budget voor endogene kosten, zoals vastgelegd in de tariefmethodologie (positieve waarde voor recuperatie tekort, en omgekeerd)</t>
  </si>
  <si>
    <t>Afbouw regulatoir saldo inzake volumerisico endogeen budget, zoals vastgelegd in de tariefmethodologie (positieve waarde voor recuperatie tekort, en omgekeerd)</t>
  </si>
  <si>
    <t>Tarief voor de compensatie van de netverliezen</t>
  </si>
  <si>
    <t>Kosten t.g.v. terugvorderingen door de Vlaamse Overheid van onterechte financiering van openbaredienstverplichtingen</t>
  </si>
  <si>
    <t>m.b.t. onterecht aangekochte GSC en WKC aan minimumwaarde</t>
  </si>
  <si>
    <t>m.b.t. onterecht uitgekeerde REG-premies</t>
  </si>
  <si>
    <t>Waardeverminderingen op vorderingen t.g.v. fraudedossiers</t>
  </si>
  <si>
    <t>Opbrengsten uit niet-recurrente recuperatie van exogene kosten uit bijvoorbeeld fraudezaken</t>
  </si>
  <si>
    <t>Solidarisering WKC</t>
  </si>
  <si>
    <t>Solidarisering GSC</t>
  </si>
  <si>
    <t>Netto-uitgaven/ -inkomsten (positieve waarde voor een netto-uitgave, en omgekeerd) i.h.k.v. de verrekening van de kost van GSC en WKC onder distributienetbeheerders volgens Energiedecreet (solidarisering opkoopverplichting)</t>
  </si>
  <si>
    <t>Voorraadwijziging WKC (toename voorraad: negatieve waarde, afname voorraad: positieve waarde)</t>
  </si>
  <si>
    <t>Voorraadwijziging GSC (toename voorraad: negatieve waarde, afname voorraad: positieve waarde)</t>
  </si>
  <si>
    <t>Overige verkopen</t>
  </si>
  <si>
    <t>Verkopen t.a.v. de Vlaamse Overheid</t>
  </si>
  <si>
    <t>Verkochte WKC</t>
  </si>
  <si>
    <t>Verkochte GSC</t>
  </si>
  <si>
    <t>Aangekochte WKC</t>
  </si>
  <si>
    <t>Aangekochte GSC</t>
  </si>
  <si>
    <t>Verplicht aangekochte GSC en WKC aan minimumwaarde volgens Energiedecreet</t>
  </si>
  <si>
    <t>Recuperatie van kosten m.b.t. de actieverplichting sociale energie efficiëntieprojecten</t>
  </si>
  <si>
    <t xml:space="preserve">Recuperatie van kosten m.b.t. de actieverplichting energiescans </t>
  </si>
  <si>
    <t>Recuperatie van kosten m.b.t. REG-premies</t>
  </si>
  <si>
    <t>Recuperatie van kosten van de openbaredienstverplichtingen m.b.t. het stimuleren van rationeel energiegebruik (REG):</t>
  </si>
  <si>
    <t>Kosten m.b.t. de actieverplichting sociale energie efficiëntieprojecten</t>
  </si>
  <si>
    <t xml:space="preserve">Kosten m.b.t. de actieverplichting energiescans </t>
  </si>
  <si>
    <t>Kosten m.b.t. REG-premies</t>
  </si>
  <si>
    <t>Kosten van de openbaredienstverplichtingen m.b.t. het stimuleren van rationeel energiegebruik (REG) volgens Energiebesluit:</t>
  </si>
  <si>
    <t>Tarief voor openbare dienstverplichtingen</t>
  </si>
  <si>
    <t>Tarief voor het databeheer</t>
  </si>
  <si>
    <t>Tarief voor het systeembeheer</t>
  </si>
  <si>
    <t>Kapitaalkostvergoeding voor het regulatoir saldo inzake herwaarderingsmeerwaarden</t>
  </si>
  <si>
    <t>Kapitaalkostvergoeding voor het regulatoir saldo inzake vennootschapsbelasting</t>
  </si>
  <si>
    <t>Kapitaalkostvergoeding voor het regulatoir saldo inzake herindexering van het budget voor endogene kosten</t>
  </si>
  <si>
    <t>Kapitaalkostvergoeding voor het regulatoir saldo inzake volumerisico endogeen budget</t>
  </si>
  <si>
    <t>Kapitaalkostvergoeding groenestroom- en warmtekrachtcertificaten (GSC en WKC)</t>
  </si>
  <si>
    <t>Afbouw regulatoir saldo inzake herwaarderingsmeerwaarden</t>
  </si>
  <si>
    <t>Afbouw regulatoir saldo inzake vennootschapsbelasting, zoals vastgelegd in de tariefmethodologie (positieve waarde voor recuperatie tekort, en omgekeerd)</t>
  </si>
  <si>
    <t>Basistarief voor het gebruik van het net</t>
  </si>
  <si>
    <t>boekjaar</t>
  </si>
  <si>
    <t>GASELWEST</t>
  </si>
  <si>
    <t>Afbouw regulatoir saldo inzake exogene kosten m.b.t. distributie, zoals vastgelegd in de tariefmethodologie (positieve waarde voor recuperatie tekort, en omgekeerd)</t>
  </si>
  <si>
    <t>Gemiddelde voorraad GSC en WKC (boekhoudkundige waarde) voor boekjaar 2021</t>
  </si>
  <si>
    <t>Beginvoorraad GSC en WKC (01/01/2021)</t>
  </si>
  <si>
    <t>Beginvoorraad GSC (01/01/2021)</t>
  </si>
  <si>
    <t>Beginvoorraad WKC (01/01/2021)</t>
  </si>
  <si>
    <t>Eindvoorraad GSC en WKC (31/12/2021)</t>
  </si>
  <si>
    <t>Eindvoorraad GSC (31/12/2021)</t>
  </si>
  <si>
    <t>Eindvoorraad WKC (31/12/2021)</t>
  </si>
  <si>
    <t>Kapitaalkostvergoeding voor boekjaar 2021 (in te vullen door de VREG)</t>
  </si>
  <si>
    <t>Gemiddeld regulatoir saldo volumerisico endogeen budget voor boekjaar 2021 (positieve waarde voor tekort, en omgekeerd)</t>
  </si>
  <si>
    <t>Regulatoir saldo volumerisico endogeen budget bij het begin van het boekjaar (01/01/2021) (positieve waarde voor tekort, en omgekeerd)</t>
  </si>
  <si>
    <t>Regulatoir saldo volumerisico endogeen budget op het einde van het boekjaar (31/12/2021) (positieve waarde voor tekort, en omgekeerd)</t>
  </si>
  <si>
    <t>Gemiddeld regulatoir saldo herindexering van het budget voor endogene kosten voor boekjaar 2021 (positieve waarde voor tekort, en omgekeerd)</t>
  </si>
  <si>
    <t>Regulatoir saldo herindexering van het budget voor endogene kosten bij het begin van het boekjaar (01/01/2021) (positieve waarde voor tekort, en omgekeerd)</t>
  </si>
  <si>
    <t>Regulatoir saldo herindexering van het budget voor endogene kosten op het einde van het boekjaar (31/12/2021) (positieve waarde voor tekort, en omgekeerd)</t>
  </si>
  <si>
    <t>Gemiddeld regulatoir saldo vennootschapsbelasting voor boekjaar 2021 (positieve waarde voor tekort, en omgekeerd)</t>
  </si>
  <si>
    <t>Regulatoir saldo vennootschapsbelasting bij het begin van het boekjaar (01/01/2021) (positieve waarde voor tekort, en omgekeerd)</t>
  </si>
  <si>
    <t>Regulatoir saldo vennootschapsbelasting op het einde van het boekjaar (31/12/2021) (positieve waarde voor tekort, en omgekeerd)</t>
  </si>
  <si>
    <t>Gemiddeld regulatoir saldo herwaarderingsmeerwaarden voor boekjaar 2021 (positieve waarde voor tekort, en omgekeerd)</t>
  </si>
  <si>
    <t>Regulatoir saldo herwaarderingsmeerwaarden bij het begin van het boekjaar (01/01/2021) (positieve waarde voor tekort, en omgekeerd)</t>
  </si>
  <si>
    <t>Regulatoir saldo herwaarderingsmeerwaarden op het einde van het boekjaar (31/12/2021) (positieve waarde voor tekort, en omgekeerd)</t>
  </si>
  <si>
    <t>Gecumuleerd regulatoir saldo exogene kosten m.b.t. transmissie bij het begin van het boekjaar (01/01/2021) (positieve waarde voor tekort, en omgekeerd)</t>
  </si>
  <si>
    <t>Kost m.b.t. de door Elia aan de distributienetbeheerder aangerekende vergoeding voor het gebruik van het transmissienet (elektriciteit) - exclusief federale bijdrage elektriciteit</t>
  </si>
  <si>
    <t>Kost m.b.t. de door een andere distributienetbeheerder (via doorvoer) aangerekende vergoeding voor het gebruik van het transmissienet (elektriciteit) - exclusief federale bijdrage elektriciteit</t>
  </si>
  <si>
    <t>Opbrengst uit de aan een andere distributienetbeheer (via doorvoer) aangerekende vergoeding voor het gebruik van het transmissienet (elektriciteit) - exclusief federale bijdrage elektriciteit</t>
  </si>
  <si>
    <t>FLUVIUS ANTWERPEN</t>
  </si>
  <si>
    <t>FLUVIUS LIMBURG</t>
  </si>
  <si>
    <t>FLUVIUS WEST</t>
  </si>
  <si>
    <t>IMEWO</t>
  </si>
  <si>
    <t>INTERGEM</t>
  </si>
  <si>
    <t>IVEKA</t>
  </si>
  <si>
    <t>IVERLEK</t>
  </si>
  <si>
    <t>SIBELGAS</t>
  </si>
  <si>
    <t>ALLE DNB'S</t>
  </si>
  <si>
    <t>OMSCHRIJVING EXOGENE KOSTENRUBRIEKEN</t>
  </si>
  <si>
    <t>aardgas</t>
  </si>
  <si>
    <t>Afbouw regulatoir saldo inzake exogene kosten, zoals vastgelegd in de tariefmethodologie (positieve waarde voor recuperatie tekort, en omgekeerd)</t>
  </si>
  <si>
    <t xml:space="preserve">Kapitaalkostvergoeding voor het regulatoir saldo inzake exogene kosten </t>
  </si>
  <si>
    <t>Gecumuleerd regulatoir saldo exogene kosten bij het begin van het boekjaar (01/01/2022) (positieve waarde voor tekort, en omgekeerd)</t>
  </si>
  <si>
    <t>Kapitaalkostvergoeding regulatoire saldi voor boekjaar 2022 volgens tariefmethodologie (in te vullen door de VREG)</t>
  </si>
  <si>
    <t>Tarief toeslagen</t>
  </si>
  <si>
    <t>M.b.t. het tarief toeslagen</t>
  </si>
  <si>
    <t>Exogene kosten i.h.k.v. het tarief toeslagen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</si>
</sst>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249977111117893"/>
        <bgColor indexed="64"/>
      </patternFill>
    </fill>
    <fill>
      <patternFill patternType="lightUp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3" applyNumberFormat="1" applyFont="1" applyFill="1" applyBorder="1" applyAlignment="1" applyProtection="1">
      <alignment horizontal="right" vertical="center"/>
    </xf>
    <xf numFmtId="4" fontId="3" fillId="0" borderId="1" xfId="4" applyNumberFormat="1" applyFont="1" applyBorder="1" applyAlignment="1">
      <alignment horizontal="left" vertical="center" wrapText="1"/>
    </xf>
    <xf numFmtId="164" fontId="1" fillId="2" borderId="0" xfId="3" applyFont="1" applyFill="1" applyBorder="1" applyAlignment="1" applyProtection="1">
      <alignment vertical="center"/>
    </xf>
    <xf numFmtId="4" fontId="4" fillId="0" borderId="1" xfId="4" applyNumberFormat="1" applyFont="1" applyBorder="1" applyAlignment="1">
      <alignment horizontal="left" vertical="center" wrapText="1"/>
    </xf>
    <xf numFmtId="165" fontId="4" fillId="2" borderId="1" xfId="3" applyNumberFormat="1" applyFont="1" applyFill="1" applyBorder="1" applyAlignment="1" applyProtection="1">
      <alignment vertical="center"/>
    </xf>
    <xf numFmtId="165" fontId="4" fillId="3" borderId="1" xfId="3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3" fillId="2" borderId="1" xfId="3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165" fontId="1" fillId="2" borderId="1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5" fontId="1" fillId="2" borderId="1" xfId="3" applyNumberFormat="1" applyFont="1" applyFill="1" applyBorder="1" applyAlignment="1" applyProtection="1">
      <alignment vertical="center"/>
    </xf>
    <xf numFmtId="165" fontId="2" fillId="2" borderId="1" xfId="3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left" vertical="center" wrapText="1" indent="2"/>
    </xf>
    <xf numFmtId="165" fontId="1" fillId="2" borderId="5" xfId="3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right" vertical="center" wrapText="1"/>
    </xf>
    <xf numFmtId="165" fontId="1" fillId="2" borderId="0" xfId="3" applyNumberFormat="1" applyFont="1" applyFill="1" applyBorder="1" applyAlignment="1" applyProtection="1">
      <alignment vertical="center"/>
    </xf>
    <xf numFmtId="0" fontId="1" fillId="2" borderId="5" xfId="0" applyFont="1" applyFill="1" applyBorder="1" applyAlignment="1">
      <alignment vertical="center" wrapText="1"/>
    </xf>
    <xf numFmtId="165" fontId="2" fillId="2" borderId="1" xfId="3" applyNumberFormat="1" applyFont="1" applyFill="1" applyBorder="1" applyAlignment="1" applyProtection="1">
      <alignment vertical="center"/>
      <protection locked="0"/>
    </xf>
    <xf numFmtId="165" fontId="1" fillId="2" borderId="6" xfId="3" applyNumberFormat="1" applyFont="1" applyFill="1" applyBorder="1" applyAlignment="1" applyProtection="1">
      <alignment vertical="center"/>
    </xf>
    <xf numFmtId="0" fontId="1" fillId="2" borderId="6" xfId="0" applyFont="1" applyFill="1" applyBorder="1" applyAlignment="1">
      <alignment vertical="center" wrapText="1"/>
    </xf>
    <xf numFmtId="165" fontId="2" fillId="2" borderId="1" xfId="3" applyNumberFormat="1" applyFont="1" applyFill="1" applyBorder="1" applyAlignment="1" applyProtection="1">
      <alignment horizontal="right" vertical="center"/>
      <protection locked="0"/>
    </xf>
    <xf numFmtId="164" fontId="1" fillId="2" borderId="5" xfId="3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10" fontId="2" fillId="2" borderId="1" xfId="1" applyNumberFormat="1" applyFont="1" applyFill="1" applyBorder="1" applyAlignment="1" applyProtection="1">
      <alignment vertical="center"/>
      <protection locked="0"/>
    </xf>
    <xf numFmtId="165" fontId="3" fillId="2" borderId="1" xfId="3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>
      <alignment vertical="center" wrapText="1"/>
    </xf>
    <xf numFmtId="165" fontId="1" fillId="3" borderId="1" xfId="3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165" fontId="2" fillId="3" borderId="1" xfId="3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>
      <alignment horizontal="left" vertical="center" wrapText="1" indent="2"/>
    </xf>
    <xf numFmtId="165" fontId="2" fillId="3" borderId="1" xfId="3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horizontal="left" vertical="center" wrapText="1" indent="4"/>
    </xf>
    <xf numFmtId="165" fontId="1" fillId="3" borderId="1" xfId="3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10" fontId="2" fillId="3" borderId="1" xfId="1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 wrapText="1"/>
    </xf>
    <xf numFmtId="165" fontId="2" fillId="3" borderId="1" xfId="3" applyNumberFormat="1" applyFont="1" applyFill="1" applyBorder="1" applyAlignment="1" applyProtection="1">
      <alignment vertical="center"/>
      <protection locked="0"/>
    </xf>
    <xf numFmtId="0" fontId="0" fillId="5" borderId="1" xfId="0" applyFill="1" applyBorder="1" applyAlignment="1">
      <alignment vertical="center" wrapText="1"/>
    </xf>
    <xf numFmtId="165" fontId="1" fillId="3" borderId="1" xfId="3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horizontal="left" vertical="center" wrapText="1" indent="2"/>
    </xf>
    <xf numFmtId="0" fontId="0" fillId="5" borderId="1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10" fontId="2" fillId="3" borderId="1" xfId="1" applyNumberFormat="1" applyFont="1" applyFill="1" applyBorder="1" applyAlignment="1" applyProtection="1">
      <alignment horizontal="right" vertical="center"/>
    </xf>
    <xf numFmtId="3" fontId="2" fillId="3" borderId="1" xfId="3" applyNumberFormat="1" applyFont="1" applyFill="1" applyBorder="1" applyAlignment="1" applyProtection="1">
      <alignment horizontal="left" vertical="center" indent="2"/>
      <protection locked="0"/>
    </xf>
    <xf numFmtId="3" fontId="1" fillId="3" borderId="1" xfId="3" applyNumberFormat="1" applyFont="1" applyFill="1" applyBorder="1" applyAlignment="1" applyProtection="1">
      <alignment vertical="center"/>
      <protection locked="0"/>
    </xf>
    <xf numFmtId="165" fontId="2" fillId="3" borderId="1" xfId="3" applyNumberFormat="1" applyFont="1" applyFill="1" applyBorder="1" applyAlignment="1" applyProtection="1">
      <alignment vertical="center"/>
    </xf>
    <xf numFmtId="165" fontId="2" fillId="2" borderId="1" xfId="3" applyNumberFormat="1" applyFont="1" applyFill="1" applyBorder="1" applyAlignment="1" applyProtection="1">
      <alignment horizontal="right" vertical="center" indent="1"/>
    </xf>
    <xf numFmtId="10" fontId="2" fillId="2" borderId="1" xfId="1" applyNumberFormat="1" applyFont="1" applyFill="1" applyBorder="1" applyAlignment="1" applyProtection="1">
      <alignment horizontal="right" vertical="center" indent="1"/>
    </xf>
    <xf numFmtId="165" fontId="1" fillId="2" borderId="1" xfId="3" applyNumberFormat="1" applyFont="1" applyFill="1" applyBorder="1" applyAlignment="1" applyProtection="1">
      <alignment horizontal="left" vertical="center" indent="3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6" fillId="0" borderId="2" xfId="4" applyNumberFormat="1" applyFont="1" applyBorder="1" applyAlignment="1">
      <alignment horizontal="center" vertical="center" wrapText="1"/>
    </xf>
    <xf numFmtId="4" fontId="6" fillId="0" borderId="4" xfId="4" applyNumberFormat="1" applyFont="1" applyBorder="1" applyAlignment="1">
      <alignment horizontal="center" vertical="center" wrapText="1"/>
    </xf>
    <xf numFmtId="4" fontId="6" fillId="0" borderId="3" xfId="4" applyNumberFormat="1" applyFont="1" applyBorder="1" applyAlignment="1">
      <alignment horizontal="center" vertical="center" wrapText="1"/>
    </xf>
    <xf numFmtId="164" fontId="0" fillId="2" borderId="1" xfId="3" applyFont="1" applyFill="1" applyBorder="1" applyAlignment="1" applyProtection="1">
      <alignment horizontal="center" vertical="center"/>
    </xf>
  </cellXfs>
  <cellStyles count="5">
    <cellStyle name="Normal 2" xfId="2" xr:uid="{878C8393-3386-4035-B5BA-1F438E71A11F}"/>
    <cellStyle name="Procent" xfId="1" builtinId="5"/>
    <cellStyle name="Standaard" xfId="0" builtinId="0"/>
    <cellStyle name="Standaard_Balans IL-Glob. PLAU" xfId="4" xr:uid="{2C5E52CA-BC7F-478B-98A6-196B9EFD44D1}"/>
    <cellStyle name="Valuta 2" xfId="3" xr:uid="{0C4524A1-2EE5-4C93-8B91-4083FF1EDE2B}"/>
  </cellStyles>
  <dxfs count="20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nonline.sharepoint.com/FIN/CONTR/BUDGET&amp;TARIEF/INTERNE%20RAPPORTERING/ANALYSES/2017/3%20Werkbestanden/Uitwisseling%20gemeenten/Model_Iveg_imea_DE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ragen"/>
      <sheetName val="Versiebeheer"/>
      <sheetName val="B_gem_ELEK"/>
      <sheetName val="B_gem_GAS"/>
      <sheetName val="Scen123"/>
      <sheetName val="Cont"/>
      <sheetName val="Cont_gemeenten"/>
      <sheetName val="C_EL_kwh_DET"/>
      <sheetName val="B_GAS"/>
      <sheetName val="C_GAS_kwh"/>
      <sheetName val="C_GAS_kwh_ex_saldi"/>
      <sheetName val="SleutelAllen"/>
      <sheetName val="Info"/>
      <sheetName val="B_ELEK"/>
      <sheetName val="C_EL_kW"/>
      <sheetName val="C_EL_kW_excl_saldi"/>
      <sheetName val="C_EL_kwh"/>
      <sheetName val="C_EL_ex_saldi"/>
      <sheetName val="C_EL_ex_saldi_ex_GSC"/>
      <sheetName val="Tbl RAB_kWh_EAN per gemeente"/>
      <sheetName val="Beschr_model"/>
      <sheetName val="Impact_VDS"/>
      <sheetName val="Gem"/>
      <sheetName val="Gem_verbruik_gem"/>
      <sheetName val="raming bonus"/>
      <sheetName val="Res_fusie (2)"/>
      <sheetName val="Impact_tarief_18_19"/>
      <sheetName val="Res_fusie"/>
      <sheetName val="Samenvatting terugnames ELE"/>
      <sheetName val="Verkl_verschil"/>
      <sheetName val="DB_hoofdgemeente (2)"/>
      <sheetName val="SleutelEan"/>
      <sheetName val="Sleutelkwh"/>
      <sheetName val="SleutelPV"/>
      <sheetName val="SleutelRAB"/>
      <sheetName val="SleutelEAN_k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O2">
            <v>0.5</v>
          </cell>
        </row>
        <row r="3">
          <cell r="O3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EB3D-CDA1-4E98-AE69-15FB728F8CF5}">
  <dimension ref="A1:Q208"/>
  <sheetViews>
    <sheetView tabSelected="1" zoomScale="85" zoomScaleNormal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6" sqref="A2:C16"/>
    </sheetView>
  </sheetViews>
  <sheetFormatPr defaultColWidth="8.81640625" defaultRowHeight="12.5" x14ac:dyDescent="0.25"/>
  <cols>
    <col min="1" max="1" width="3.453125" style="1" customWidth="1"/>
    <col min="2" max="2" width="60.453125" style="2" customWidth="1"/>
    <col min="3" max="12" width="26.1796875" style="1" customWidth="1"/>
    <col min="13" max="16384" width="8.81640625" style="1"/>
  </cols>
  <sheetData>
    <row r="1" spans="1:17" ht="13" x14ac:dyDescent="0.25">
      <c r="B1" s="35"/>
      <c r="M1" s="19"/>
      <c r="N1" s="19"/>
      <c r="O1" s="19"/>
      <c r="P1" s="19"/>
      <c r="Q1" s="19"/>
    </row>
    <row r="2" spans="1:17" x14ac:dyDescent="0.25">
      <c r="M2" s="19"/>
      <c r="N2" s="19"/>
      <c r="O2" s="19"/>
      <c r="P2" s="19"/>
      <c r="Q2" s="19"/>
    </row>
    <row r="3" spans="1:17" ht="13" x14ac:dyDescent="0.25">
      <c r="C3" s="34" t="s">
        <v>9</v>
      </c>
      <c r="D3" s="34" t="s">
        <v>9</v>
      </c>
      <c r="E3" s="34" t="s">
        <v>9</v>
      </c>
      <c r="F3" s="34" t="s">
        <v>9</v>
      </c>
      <c r="G3" s="34" t="s">
        <v>9</v>
      </c>
      <c r="H3" s="34" t="s">
        <v>9</v>
      </c>
      <c r="I3" s="34" t="s">
        <v>9</v>
      </c>
      <c r="J3" s="34" t="s">
        <v>9</v>
      </c>
      <c r="K3" s="34" t="s">
        <v>9</v>
      </c>
      <c r="L3" s="34" t="s">
        <v>9</v>
      </c>
      <c r="M3" s="19"/>
      <c r="N3" s="19"/>
      <c r="O3" s="19"/>
      <c r="P3" s="19"/>
      <c r="Q3" s="19"/>
    </row>
    <row r="4" spans="1:17" ht="13" x14ac:dyDescent="0.25">
      <c r="C4" s="33" t="s">
        <v>71</v>
      </c>
      <c r="D4" s="33" t="s">
        <v>71</v>
      </c>
      <c r="E4" s="33" t="s">
        <v>71</v>
      </c>
      <c r="F4" s="33" t="s">
        <v>71</v>
      </c>
      <c r="G4" s="33" t="s">
        <v>71</v>
      </c>
      <c r="H4" s="33" t="s">
        <v>71</v>
      </c>
      <c r="I4" s="33" t="s">
        <v>71</v>
      </c>
      <c r="J4" s="33" t="s">
        <v>71</v>
      </c>
      <c r="K4" s="33" t="s">
        <v>71</v>
      </c>
      <c r="L4" s="33" t="s">
        <v>71</v>
      </c>
      <c r="M4" s="19"/>
      <c r="N4" s="19"/>
      <c r="O4" s="19"/>
      <c r="P4" s="19"/>
      <c r="Q4" s="19"/>
    </row>
    <row r="5" spans="1:17" ht="13" x14ac:dyDescent="0.25">
      <c r="C5" s="33">
        <v>2022</v>
      </c>
      <c r="D5" s="33">
        <v>2022</v>
      </c>
      <c r="E5" s="33">
        <v>2022</v>
      </c>
      <c r="F5" s="33">
        <v>2022</v>
      </c>
      <c r="G5" s="33">
        <v>2022</v>
      </c>
      <c r="H5" s="33">
        <v>2022</v>
      </c>
      <c r="I5" s="33">
        <v>2022</v>
      </c>
      <c r="J5" s="33">
        <v>2022</v>
      </c>
      <c r="K5" s="33">
        <v>2022</v>
      </c>
      <c r="L5" s="33">
        <v>2022</v>
      </c>
      <c r="M5" s="19"/>
      <c r="N5" s="19"/>
      <c r="O5" s="19"/>
      <c r="P5" s="19"/>
      <c r="Q5" s="19"/>
    </row>
    <row r="6" spans="1:17" ht="13" x14ac:dyDescent="0.25">
      <c r="C6" s="33" t="s">
        <v>106</v>
      </c>
      <c r="D6" s="33" t="s">
        <v>98</v>
      </c>
      <c r="E6" s="33" t="s">
        <v>99</v>
      </c>
      <c r="F6" s="33" t="s">
        <v>100</v>
      </c>
      <c r="G6" s="33" t="s">
        <v>72</v>
      </c>
      <c r="H6" s="33" t="s">
        <v>101</v>
      </c>
      <c r="I6" s="33" t="s">
        <v>102</v>
      </c>
      <c r="J6" s="33" t="s">
        <v>103</v>
      </c>
      <c r="K6" s="33" t="s">
        <v>104</v>
      </c>
      <c r="L6" s="33" t="s">
        <v>105</v>
      </c>
      <c r="M6" s="19"/>
      <c r="N6" s="19"/>
      <c r="O6" s="19"/>
      <c r="P6" s="19"/>
      <c r="Q6" s="19"/>
    </row>
    <row r="7" spans="1:17" ht="13" x14ac:dyDescent="0.25">
      <c r="C7" s="33" t="s">
        <v>108</v>
      </c>
      <c r="D7" s="33" t="s">
        <v>108</v>
      </c>
      <c r="E7" s="33" t="s">
        <v>108</v>
      </c>
      <c r="F7" s="33" t="s">
        <v>108</v>
      </c>
      <c r="G7" s="33" t="s">
        <v>108</v>
      </c>
      <c r="H7" s="33" t="s">
        <v>108</v>
      </c>
      <c r="I7" s="33" t="s">
        <v>108</v>
      </c>
      <c r="J7" s="33" t="s">
        <v>108</v>
      </c>
      <c r="K7" s="33" t="s">
        <v>108</v>
      </c>
      <c r="L7" s="33" t="s">
        <v>108</v>
      </c>
      <c r="M7" s="19"/>
      <c r="N7" s="19"/>
      <c r="O7" s="19"/>
      <c r="P7" s="19"/>
      <c r="Q7" s="19"/>
    </row>
    <row r="8" spans="1:17" ht="13" x14ac:dyDescent="0.25">
      <c r="C8" s="32"/>
      <c r="D8" s="32"/>
      <c r="E8" s="32"/>
      <c r="F8" s="32"/>
      <c r="G8" s="32"/>
      <c r="H8" s="32"/>
      <c r="I8" s="32"/>
      <c r="J8" s="32"/>
      <c r="K8" s="32"/>
      <c r="L8" s="32"/>
      <c r="M8" s="19"/>
      <c r="N8" s="19"/>
      <c r="O8" s="19"/>
      <c r="P8" s="19"/>
      <c r="Q8" s="19"/>
    </row>
    <row r="9" spans="1:17" ht="13" customHeight="1" x14ac:dyDescent="0.25">
      <c r="B9" s="66" t="s">
        <v>107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19"/>
      <c r="N9" s="19"/>
      <c r="O9" s="19"/>
      <c r="P9" s="19"/>
      <c r="Q9" s="19"/>
    </row>
    <row r="10" spans="1:17" x14ac:dyDescent="0.25">
      <c r="B10" s="67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9"/>
      <c r="N10" s="19"/>
      <c r="O10" s="19"/>
      <c r="P10" s="19"/>
      <c r="Q10" s="19"/>
    </row>
    <row r="11" spans="1:17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9"/>
      <c r="N11" s="19"/>
      <c r="O11" s="19"/>
      <c r="P11" s="19"/>
      <c r="Q11" s="19"/>
    </row>
    <row r="12" spans="1:17" ht="7" customHeight="1" x14ac:dyDescent="0.25">
      <c r="M12" s="19"/>
      <c r="N12" s="19"/>
      <c r="O12" s="19"/>
      <c r="P12" s="19"/>
      <c r="Q12" s="19"/>
    </row>
    <row r="13" spans="1:17" ht="6" customHeight="1" x14ac:dyDescent="0.25">
      <c r="M13" s="19"/>
      <c r="N13" s="19"/>
      <c r="O13" s="19"/>
      <c r="P13" s="19"/>
      <c r="Q13" s="19"/>
    </row>
    <row r="14" spans="1:17" ht="17.5" customHeight="1" x14ac:dyDescent="0.25">
      <c r="B14" s="36" t="s">
        <v>70</v>
      </c>
      <c r="M14" s="19"/>
      <c r="N14" s="19"/>
      <c r="O14" s="19"/>
      <c r="P14" s="19"/>
      <c r="Q14" s="19"/>
    </row>
    <row r="15" spans="1:17" x14ac:dyDescent="0.25">
      <c r="M15" s="19"/>
      <c r="N15" s="19"/>
      <c r="O15" s="19"/>
      <c r="P15" s="19"/>
      <c r="Q15" s="19"/>
    </row>
    <row r="16" spans="1:17" ht="55.5" customHeight="1" x14ac:dyDescent="0.25">
      <c r="A16" s="1">
        <v>1</v>
      </c>
      <c r="B16" s="14" t="s">
        <v>109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</row>
    <row r="17" spans="1:17" ht="28" customHeight="1" x14ac:dyDescent="0.25">
      <c r="B17" s="22" t="s">
        <v>3</v>
      </c>
      <c r="C17" s="21">
        <f>+SUM(D17:L17)</f>
        <v>29056935.587989736</v>
      </c>
      <c r="D17" s="21">
        <v>20191783.266927678</v>
      </c>
      <c r="E17" s="21">
        <v>9415037.0785149653</v>
      </c>
      <c r="F17" s="21">
        <v>1002489.3356163959</v>
      </c>
      <c r="G17" s="21">
        <v>-2293412.1543886201</v>
      </c>
      <c r="H17" s="21">
        <v>304369.30704780261</v>
      </c>
      <c r="I17" s="21">
        <v>4839885.7439748049</v>
      </c>
      <c r="J17" s="21">
        <v>1778622.36128964</v>
      </c>
      <c r="K17" s="21">
        <v>-3114693.2329137996</v>
      </c>
      <c r="L17" s="21">
        <v>-3067146.118079131</v>
      </c>
    </row>
    <row r="18" spans="1:17" x14ac:dyDescent="0.25">
      <c r="M18" s="19"/>
      <c r="N18" s="19"/>
      <c r="O18" s="19"/>
      <c r="P18" s="19"/>
      <c r="Q18" s="19"/>
    </row>
    <row r="19" spans="1:17" ht="72.75" customHeight="1" x14ac:dyDescent="0.25">
      <c r="A19" s="1">
        <f>+A16+1</f>
        <v>2</v>
      </c>
      <c r="B19" s="14" t="s">
        <v>33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7" ht="28" customHeight="1" x14ac:dyDescent="0.25">
      <c r="B20" s="22" t="s">
        <v>3</v>
      </c>
      <c r="C20" s="21">
        <f>+SUM(D20:L20)</f>
        <v>-17893660.444454927</v>
      </c>
      <c r="D20" s="21">
        <v>1866289.5780298393</v>
      </c>
      <c r="E20" s="21">
        <v>-12842620.850190235</v>
      </c>
      <c r="F20" s="21">
        <v>-1205708.6220777645</v>
      </c>
      <c r="G20" s="21">
        <v>-3617735.0118019809</v>
      </c>
      <c r="H20" s="21">
        <v>-3505627.3949484527</v>
      </c>
      <c r="I20" s="21">
        <v>-1066106.8502706145</v>
      </c>
      <c r="J20" s="21">
        <v>19498.180165525642</v>
      </c>
      <c r="K20" s="21">
        <v>-1279682.4882630815</v>
      </c>
      <c r="L20" s="21">
        <v>3738033.0149018359</v>
      </c>
    </row>
    <row r="21" spans="1:17" x14ac:dyDescent="0.25">
      <c r="M21" s="19"/>
      <c r="N21" s="19"/>
      <c r="O21" s="19"/>
      <c r="P21" s="19"/>
      <c r="Q21" s="19"/>
    </row>
    <row r="22" spans="1:17" ht="59.25" customHeight="1" x14ac:dyDescent="0.25">
      <c r="A22" s="1">
        <f>A19+1</f>
        <v>3</v>
      </c>
      <c r="B22" s="14" t="s">
        <v>32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7" ht="28" customHeight="1" x14ac:dyDescent="0.25">
      <c r="B23" s="22" t="s">
        <v>3</v>
      </c>
      <c r="C23" s="5">
        <f>+SUM(D23:L23)</f>
        <v>385834.15693252534</v>
      </c>
      <c r="D23" s="5">
        <v>66670.437701849689</v>
      </c>
      <c r="E23" s="5">
        <v>58459.869302621453</v>
      </c>
      <c r="F23" s="5">
        <v>8816.9666360106639</v>
      </c>
      <c r="G23" s="5">
        <v>49648.294602209375</v>
      </c>
      <c r="H23" s="5">
        <v>76149.158131159042</v>
      </c>
      <c r="I23" s="5">
        <v>26925.648569039178</v>
      </c>
      <c r="J23" s="5">
        <v>34027.046101354717</v>
      </c>
      <c r="K23" s="5">
        <v>68483.469689238147</v>
      </c>
      <c r="L23" s="5">
        <v>-3346.7338009569771</v>
      </c>
    </row>
    <row r="24" spans="1:17" x14ac:dyDescent="0.25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7" ht="59.25" customHeight="1" x14ac:dyDescent="0.25">
      <c r="A25" s="1">
        <f>+A22+1</f>
        <v>4</v>
      </c>
      <c r="B25" s="14" t="s">
        <v>69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7" ht="28" customHeight="1" x14ac:dyDescent="0.25">
      <c r="B26" s="22" t="s">
        <v>3</v>
      </c>
      <c r="C26" s="30">
        <f>+SUM(D26:L26)</f>
        <v>-23739.11671395084</v>
      </c>
      <c r="D26" s="30">
        <v>9357.2116809791951</v>
      </c>
      <c r="E26" s="30">
        <v>-30257.690000000002</v>
      </c>
      <c r="F26" s="30">
        <v>-7623.825780221654</v>
      </c>
      <c r="G26" s="30">
        <v>-3285.3270339999999</v>
      </c>
      <c r="H26" s="30">
        <v>2356.8603673333419</v>
      </c>
      <c r="I26" s="30">
        <v>0</v>
      </c>
      <c r="J26" s="30">
        <v>-11269.275948041719</v>
      </c>
      <c r="K26" s="30">
        <v>1137.6399999999999</v>
      </c>
      <c r="L26" s="30">
        <v>15845.289999999999</v>
      </c>
    </row>
    <row r="27" spans="1:17" x14ac:dyDescent="0.25">
      <c r="B27" s="26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7" ht="31.5" customHeight="1" x14ac:dyDescent="0.25">
      <c r="A28" s="1">
        <f>+A25+1</f>
        <v>5</v>
      </c>
      <c r="B28" s="14" t="s">
        <v>68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7" ht="28" customHeight="1" x14ac:dyDescent="0.25">
      <c r="B29" s="22" t="s">
        <v>3</v>
      </c>
      <c r="C29" s="21">
        <f>+SUM(D29:L29)</f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7" hidden="1" x14ac:dyDescent="0.25">
      <c r="B30" s="16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7" ht="31" hidden="1" customHeight="1" x14ac:dyDescent="0.25">
      <c r="A31" s="1">
        <f>+A28+1</f>
        <v>6</v>
      </c>
      <c r="B31" s="39" t="s">
        <v>67</v>
      </c>
      <c r="C31" s="40">
        <f t="shared" ref="C31" si="0">C32*C39</f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</row>
    <row r="32" spans="1:17" ht="48" hidden="1" customHeight="1" x14ac:dyDescent="0.25">
      <c r="B32" s="41" t="s">
        <v>74</v>
      </c>
      <c r="C32" s="42">
        <f t="shared" ref="C32" si="1">+AVERAGE(C33,C36)</f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</row>
    <row r="33" spans="1:12" ht="36.75" hidden="1" customHeight="1" x14ac:dyDescent="0.25">
      <c r="B33" s="43" t="s">
        <v>75</v>
      </c>
      <c r="C33" s="44">
        <f t="shared" ref="C33" si="2">+SUM(C34:C35)</f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</row>
    <row r="34" spans="1:12" ht="36.75" hidden="1" customHeight="1" x14ac:dyDescent="0.25">
      <c r="B34" s="45" t="s">
        <v>76</v>
      </c>
      <c r="C34" s="46">
        <f>SUM(D34:L34)</f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</row>
    <row r="35" spans="1:12" ht="36.75" hidden="1" customHeight="1" x14ac:dyDescent="0.25">
      <c r="B35" s="45" t="s">
        <v>77</v>
      </c>
      <c r="C35" s="46">
        <f>SUM(D35:L35)</f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</row>
    <row r="36" spans="1:12" ht="33.65" hidden="1" customHeight="1" x14ac:dyDescent="0.25">
      <c r="B36" s="43" t="s">
        <v>78</v>
      </c>
      <c r="C36" s="44">
        <f t="shared" ref="C36" si="3">+SUM(C37:C38)</f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</row>
    <row r="37" spans="1:12" ht="36.75" hidden="1" customHeight="1" x14ac:dyDescent="0.25">
      <c r="B37" s="45" t="s">
        <v>79</v>
      </c>
      <c r="C37" s="46">
        <f>SUM(D37:L37)</f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</row>
    <row r="38" spans="1:12" ht="36.75" hidden="1" customHeight="1" x14ac:dyDescent="0.25">
      <c r="B38" s="45" t="s">
        <v>80</v>
      </c>
      <c r="C38" s="46">
        <f>SUM(D38:L38)</f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</row>
    <row r="39" spans="1:12" ht="29.25" hidden="1" customHeight="1" x14ac:dyDescent="0.25">
      <c r="B39" s="47" t="s">
        <v>81</v>
      </c>
      <c r="C39" s="48">
        <v>6.1000000000000004E-3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</row>
    <row r="40" spans="1:12" x14ac:dyDescent="0.25">
      <c r="B40" s="16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32.25" customHeight="1" x14ac:dyDescent="0.25">
      <c r="A41" s="1">
        <f>+A31+1</f>
        <v>7</v>
      </c>
      <c r="B41" s="14" t="s">
        <v>110</v>
      </c>
      <c r="C41" s="18">
        <f t="shared" ref="C41:D41" si="4">+C42*C43</f>
        <v>2317.6342201168272</v>
      </c>
      <c r="D41" s="18">
        <f t="shared" si="4"/>
        <v>883.67009692255954</v>
      </c>
      <c r="E41" s="18">
        <f t="shared" ref="E41:L41" si="5">+E42*E43</f>
        <v>5565.3362128618764</v>
      </c>
      <c r="F41" s="18">
        <f t="shared" si="5"/>
        <v>529.67269030511068</v>
      </c>
      <c r="G41" s="18">
        <f t="shared" si="5"/>
        <v>-940.60900310431521</v>
      </c>
      <c r="H41" s="18">
        <f t="shared" si="5"/>
        <v>-364.77657565995128</v>
      </c>
      <c r="I41" s="18">
        <f t="shared" si="5"/>
        <v>-46.549270985794465</v>
      </c>
      <c r="J41" s="18">
        <f t="shared" si="5"/>
        <v>-1964.814164240277</v>
      </c>
      <c r="K41" s="18">
        <f t="shared" si="5"/>
        <v>-1186.9132253461714</v>
      </c>
      <c r="L41" s="18">
        <f t="shared" si="5"/>
        <v>-157.38254063620934</v>
      </c>
    </row>
    <row r="42" spans="1:12" ht="48.75" customHeight="1" x14ac:dyDescent="0.25">
      <c r="B42" s="4" t="s">
        <v>111</v>
      </c>
      <c r="C42" s="30">
        <f>+SUM(D42:L42)</f>
        <v>1545089.4800778849</v>
      </c>
      <c r="D42" s="30">
        <v>589113.39794837299</v>
      </c>
      <c r="E42" s="30">
        <v>3710224.1419079173</v>
      </c>
      <c r="F42" s="30">
        <v>353115.12687007379</v>
      </c>
      <c r="G42" s="30">
        <v>-627072.66873621009</v>
      </c>
      <c r="H42" s="30">
        <v>-243184.38377330085</v>
      </c>
      <c r="I42" s="30">
        <v>-31032.847323862974</v>
      </c>
      <c r="J42" s="30">
        <v>-1309876.109493518</v>
      </c>
      <c r="K42" s="30">
        <v>-791275.4835641142</v>
      </c>
      <c r="L42" s="30">
        <v>-104921.69375747289</v>
      </c>
    </row>
    <row r="43" spans="1:12" ht="33" customHeight="1" x14ac:dyDescent="0.25">
      <c r="B43" s="4" t="s">
        <v>112</v>
      </c>
      <c r="C43" s="37">
        <v>1.5E-3</v>
      </c>
      <c r="D43" s="37">
        <v>1.5E-3</v>
      </c>
      <c r="E43" s="37">
        <v>1.5E-3</v>
      </c>
      <c r="F43" s="37">
        <v>1.5E-3</v>
      </c>
      <c r="G43" s="37">
        <v>1.5E-3</v>
      </c>
      <c r="H43" s="37">
        <v>1.5E-3</v>
      </c>
      <c r="I43" s="37">
        <v>1.5E-3</v>
      </c>
      <c r="J43" s="37">
        <v>1.5E-3</v>
      </c>
      <c r="K43" s="37">
        <v>1.5E-3</v>
      </c>
      <c r="L43" s="37">
        <v>1.5E-3</v>
      </c>
    </row>
    <row r="44" spans="1:12" x14ac:dyDescent="0.25">
      <c r="B44" s="16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36.65" customHeight="1" x14ac:dyDescent="0.25">
      <c r="A45" s="1">
        <f>A41+1</f>
        <v>8</v>
      </c>
      <c r="B45" s="14" t="s">
        <v>66</v>
      </c>
      <c r="C45" s="18">
        <f t="shared" ref="C45" si="6">C46*C49</f>
        <v>-31443.194834652655</v>
      </c>
      <c r="D45" s="18">
        <f t="shared" ref="D45" si="7">D46*D49</f>
        <v>1120.4013050655881</v>
      </c>
      <c r="E45" s="18">
        <f t="shared" ref="E45:L45" si="8">E46*E49</f>
        <v>-17763.900894179049</v>
      </c>
      <c r="F45" s="18">
        <f t="shared" si="8"/>
        <v>-2116.0020094334286</v>
      </c>
      <c r="G45" s="18">
        <f t="shared" si="8"/>
        <v>-3402.5377830005432</v>
      </c>
      <c r="H45" s="18">
        <f t="shared" si="8"/>
        <v>-3621.3090463819526</v>
      </c>
      <c r="I45" s="18">
        <f t="shared" si="8"/>
        <v>-2920.6209566072548</v>
      </c>
      <c r="J45" s="18">
        <f t="shared" si="8"/>
        <v>-641.32907367809389</v>
      </c>
      <c r="K45" s="18">
        <f t="shared" si="8"/>
        <v>-2793.8688959132028</v>
      </c>
      <c r="L45" s="18">
        <f t="shared" si="8"/>
        <v>695.97251947528571</v>
      </c>
    </row>
    <row r="46" spans="1:12" ht="51" customHeight="1" x14ac:dyDescent="0.25">
      <c r="B46" s="4" t="s">
        <v>82</v>
      </c>
      <c r="C46" s="60">
        <f t="shared" ref="C46" si="9">AVERAGE(C47:C48)</f>
        <v>-20962129.889768437</v>
      </c>
      <c r="D46" s="60">
        <f t="shared" ref="D46" si="10">AVERAGE(D47:D48)</f>
        <v>746934.20337705873</v>
      </c>
      <c r="E46" s="60">
        <f t="shared" ref="E46:L46" si="11">AVERAGE(E47:E48)</f>
        <v>-11842600.596119367</v>
      </c>
      <c r="F46" s="60">
        <f t="shared" si="11"/>
        <v>-1410668.0062889524</v>
      </c>
      <c r="G46" s="60">
        <f t="shared" si="11"/>
        <v>-2268358.5220003622</v>
      </c>
      <c r="H46" s="60">
        <f t="shared" si="11"/>
        <v>-2414206.0309213018</v>
      </c>
      <c r="I46" s="60">
        <f t="shared" si="11"/>
        <v>-1947080.6377381699</v>
      </c>
      <c r="J46" s="60">
        <f t="shared" si="11"/>
        <v>-427552.71578539594</v>
      </c>
      <c r="K46" s="60">
        <f t="shared" si="11"/>
        <v>-1862579.263942135</v>
      </c>
      <c r="L46" s="60">
        <f t="shared" si="11"/>
        <v>463981.67965019046</v>
      </c>
    </row>
    <row r="47" spans="1:12" ht="46" customHeight="1" x14ac:dyDescent="0.25">
      <c r="B47" s="22" t="s">
        <v>83</v>
      </c>
      <c r="C47" s="30">
        <f t="shared" ref="C47:C48" si="12">+SUM(D47:L47)</f>
        <v>-32495675.9698186</v>
      </c>
      <c r="D47" s="30">
        <v>1130469.2137606866</v>
      </c>
      <c r="E47" s="30">
        <v>-18410468.036621422</v>
      </c>
      <c r="F47" s="30">
        <v>-2020444.0088291937</v>
      </c>
      <c r="G47" s="30">
        <v>-3534472.5733174505</v>
      </c>
      <c r="H47" s="30">
        <v>-3723507.527432248</v>
      </c>
      <c r="I47" s="30">
        <v>-2997627.8380262395</v>
      </c>
      <c r="J47" s="30">
        <v>-565767.27037741628</v>
      </c>
      <c r="K47" s="30">
        <v>-3059246.5813024067</v>
      </c>
      <c r="L47" s="30">
        <v>685388.65232709376</v>
      </c>
    </row>
    <row r="48" spans="1:12" ht="46" customHeight="1" x14ac:dyDescent="0.25">
      <c r="B48" s="22" t="s">
        <v>84</v>
      </c>
      <c r="C48" s="30">
        <f t="shared" si="12"/>
        <v>-9428583.8097182736</v>
      </c>
      <c r="D48" s="30">
        <v>363399.192993431</v>
      </c>
      <c r="E48" s="30">
        <v>-5274733.1556173116</v>
      </c>
      <c r="F48" s="30">
        <v>-800892.00374871131</v>
      </c>
      <c r="G48" s="30">
        <v>-1002244.4706832742</v>
      </c>
      <c r="H48" s="30">
        <v>-1104904.5344103558</v>
      </c>
      <c r="I48" s="30">
        <v>-896533.43745010009</v>
      </c>
      <c r="J48" s="30">
        <v>-289338.16119337553</v>
      </c>
      <c r="K48" s="30">
        <v>-665911.94658186357</v>
      </c>
      <c r="L48" s="30">
        <v>242574.70697328716</v>
      </c>
    </row>
    <row r="49" spans="1:12" ht="32.25" customHeight="1" x14ac:dyDescent="0.25">
      <c r="B49" s="4" t="s">
        <v>81</v>
      </c>
      <c r="C49" s="61">
        <f t="shared" ref="C49:L49" si="13">+$D$43</f>
        <v>1.5E-3</v>
      </c>
      <c r="D49" s="61">
        <f t="shared" si="13"/>
        <v>1.5E-3</v>
      </c>
      <c r="E49" s="61">
        <f t="shared" si="13"/>
        <v>1.5E-3</v>
      </c>
      <c r="F49" s="61">
        <f t="shared" si="13"/>
        <v>1.5E-3</v>
      </c>
      <c r="G49" s="61">
        <f t="shared" si="13"/>
        <v>1.5E-3</v>
      </c>
      <c r="H49" s="61">
        <f t="shared" si="13"/>
        <v>1.5E-3</v>
      </c>
      <c r="I49" s="61">
        <f t="shared" si="13"/>
        <v>1.5E-3</v>
      </c>
      <c r="J49" s="61">
        <f t="shared" si="13"/>
        <v>1.5E-3</v>
      </c>
      <c r="K49" s="61">
        <f t="shared" si="13"/>
        <v>1.5E-3</v>
      </c>
      <c r="L49" s="61">
        <f t="shared" si="13"/>
        <v>1.5E-3</v>
      </c>
    </row>
    <row r="50" spans="1:12" x14ac:dyDescent="0.25">
      <c r="B50" s="1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42" customHeight="1" x14ac:dyDescent="0.25">
      <c r="A51" s="1">
        <f>+A45+1</f>
        <v>9</v>
      </c>
      <c r="B51" s="14" t="s">
        <v>65</v>
      </c>
      <c r="C51" s="18">
        <f t="shared" ref="C51:D51" si="14">C52*C55</f>
        <v>3471.8650199683907</v>
      </c>
      <c r="D51" s="18">
        <f t="shared" si="14"/>
        <v>592.40539577594348</v>
      </c>
      <c r="E51" s="18">
        <f t="shared" ref="E51:L51" si="15">E52*E55</f>
        <v>416.27148044141768</v>
      </c>
      <c r="F51" s="18">
        <f t="shared" si="15"/>
        <v>91.628159670404941</v>
      </c>
      <c r="G51" s="18">
        <f t="shared" si="15"/>
        <v>495.89185370338885</v>
      </c>
      <c r="H51" s="18">
        <f t="shared" si="15"/>
        <v>685.81855810553088</v>
      </c>
      <c r="I51" s="18">
        <f t="shared" si="15"/>
        <v>290.33098310717708</v>
      </c>
      <c r="J51" s="18">
        <f t="shared" si="15"/>
        <v>247.62803577734437</v>
      </c>
      <c r="K51" s="18">
        <f t="shared" si="15"/>
        <v>591.55377751714946</v>
      </c>
      <c r="L51" s="18">
        <f t="shared" si="15"/>
        <v>60.336775870034437</v>
      </c>
    </row>
    <row r="52" spans="1:12" ht="51" customHeight="1" x14ac:dyDescent="0.25">
      <c r="B52" s="4" t="s">
        <v>85</v>
      </c>
      <c r="C52" s="60">
        <f t="shared" ref="C52:D52" si="16">AVERAGE(C53:C54)</f>
        <v>2314576.6799789271</v>
      </c>
      <c r="D52" s="60">
        <f t="shared" si="16"/>
        <v>394936.93051729561</v>
      </c>
      <c r="E52" s="60">
        <f t="shared" ref="E52:L52" si="17">AVERAGE(E53:E54)</f>
        <v>277514.32029427844</v>
      </c>
      <c r="F52" s="60">
        <f t="shared" si="17"/>
        <v>61085.43978026996</v>
      </c>
      <c r="G52" s="60">
        <f t="shared" si="17"/>
        <v>330594.56913559255</v>
      </c>
      <c r="H52" s="60">
        <f t="shared" si="17"/>
        <v>457212.37207035394</v>
      </c>
      <c r="I52" s="60">
        <f t="shared" si="17"/>
        <v>193553.98873811803</v>
      </c>
      <c r="J52" s="60">
        <f t="shared" si="17"/>
        <v>165085.35718489625</v>
      </c>
      <c r="K52" s="60">
        <f t="shared" si="17"/>
        <v>394369.18501143297</v>
      </c>
      <c r="L52" s="60">
        <f t="shared" si="17"/>
        <v>40224.517246689626</v>
      </c>
    </row>
    <row r="53" spans="1:12" ht="46.5" customHeight="1" x14ac:dyDescent="0.25">
      <c r="B53" s="22" t="s">
        <v>86</v>
      </c>
      <c r="C53" s="30">
        <f t="shared" ref="C53:C54" si="18">+SUM(D53:L53)</f>
        <v>2522471.9376194207</v>
      </c>
      <c r="D53" s="30">
        <v>432370.61141505436</v>
      </c>
      <c r="E53" s="30">
        <v>308041.17120335653</v>
      </c>
      <c r="F53" s="30">
        <v>65741.704395880428</v>
      </c>
      <c r="G53" s="30">
        <v>354892.87062667462</v>
      </c>
      <c r="H53" s="30">
        <v>496528.84827779664</v>
      </c>
      <c r="I53" s="30">
        <v>208665.88381712561</v>
      </c>
      <c r="J53" s="30">
        <v>183064.87269008439</v>
      </c>
      <c r="K53" s="30">
        <v>430745.35541324114</v>
      </c>
      <c r="L53" s="30">
        <v>42420.619780207031</v>
      </c>
    </row>
    <row r="54" spans="1:12" ht="45" customHeight="1" x14ac:dyDescent="0.25">
      <c r="B54" s="22" t="s">
        <v>87</v>
      </c>
      <c r="C54" s="30">
        <f t="shared" si="18"/>
        <v>2106681.4223384336</v>
      </c>
      <c r="D54" s="30">
        <v>357503.24961953686</v>
      </c>
      <c r="E54" s="30">
        <v>246987.46938520033</v>
      </c>
      <c r="F54" s="30">
        <v>56429.175164659493</v>
      </c>
      <c r="G54" s="30">
        <v>306296.26764451043</v>
      </c>
      <c r="H54" s="30">
        <v>417895.89586291125</v>
      </c>
      <c r="I54" s="30">
        <v>178442.09365911048</v>
      </c>
      <c r="J54" s="30">
        <v>147105.8416797081</v>
      </c>
      <c r="K54" s="30">
        <v>357993.01460962475</v>
      </c>
      <c r="L54" s="30">
        <v>38028.41471317222</v>
      </c>
    </row>
    <row r="55" spans="1:12" ht="32.25" customHeight="1" x14ac:dyDescent="0.25">
      <c r="B55" s="4" t="s">
        <v>81</v>
      </c>
      <c r="C55" s="61">
        <f t="shared" ref="C55:L55" si="19">+$D$43</f>
        <v>1.5E-3</v>
      </c>
      <c r="D55" s="61">
        <f t="shared" si="19"/>
        <v>1.5E-3</v>
      </c>
      <c r="E55" s="61">
        <f t="shared" si="19"/>
        <v>1.5E-3</v>
      </c>
      <c r="F55" s="61">
        <f t="shared" si="19"/>
        <v>1.5E-3</v>
      </c>
      <c r="G55" s="61">
        <f t="shared" si="19"/>
        <v>1.5E-3</v>
      </c>
      <c r="H55" s="61">
        <f t="shared" si="19"/>
        <v>1.5E-3</v>
      </c>
      <c r="I55" s="61">
        <f t="shared" si="19"/>
        <v>1.5E-3</v>
      </c>
      <c r="J55" s="61">
        <f t="shared" si="19"/>
        <v>1.5E-3</v>
      </c>
      <c r="K55" s="61">
        <f t="shared" si="19"/>
        <v>1.5E-3</v>
      </c>
      <c r="L55" s="61">
        <f t="shared" si="19"/>
        <v>1.5E-3</v>
      </c>
    </row>
    <row r="56" spans="1:12" x14ac:dyDescent="0.25">
      <c r="B56" s="16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6" customHeight="1" x14ac:dyDescent="0.25">
      <c r="A57" s="1">
        <f>+A51+1</f>
        <v>10</v>
      </c>
      <c r="B57" s="14" t="s">
        <v>64</v>
      </c>
      <c r="C57" s="18">
        <f t="shared" ref="C57:D57" si="20">C58*C61</f>
        <v>-39.433708237134866</v>
      </c>
      <c r="D57" s="18">
        <f t="shared" si="20"/>
        <v>54.323165079984143</v>
      </c>
      <c r="E57" s="18">
        <f t="shared" ref="E57:L57" si="21">E58*E61</f>
        <v>-56.212807500000004</v>
      </c>
      <c r="F57" s="18">
        <f t="shared" si="21"/>
        <v>-18.264054776087399</v>
      </c>
      <c r="G57" s="18">
        <f t="shared" si="21"/>
        <v>-0.92166924149999974</v>
      </c>
      <c r="H57" s="18">
        <f t="shared" si="21"/>
        <v>5.2955042415000193</v>
      </c>
      <c r="I57" s="18">
        <f t="shared" si="21"/>
        <v>0</v>
      </c>
      <c r="J57" s="18">
        <f t="shared" si="21"/>
        <v>-58.08640604103163</v>
      </c>
      <c r="K57" s="18">
        <f t="shared" si="21"/>
        <v>0.81581999999999988</v>
      </c>
      <c r="L57" s="18">
        <f t="shared" si="21"/>
        <v>33.61674</v>
      </c>
    </row>
    <row r="58" spans="1:12" ht="44.25" customHeight="1" x14ac:dyDescent="0.25">
      <c r="B58" s="4" t="s">
        <v>88</v>
      </c>
      <c r="C58" s="60">
        <f t="shared" ref="C58:D58" si="22">AVERAGE(C59:C60)</f>
        <v>-26289.138824756577</v>
      </c>
      <c r="D58" s="60">
        <f t="shared" si="22"/>
        <v>36215.443386656094</v>
      </c>
      <c r="E58" s="60">
        <f t="shared" ref="E58:L58" si="23">AVERAGE(E59:E60)</f>
        <v>-37475.205000000002</v>
      </c>
      <c r="F58" s="60">
        <f t="shared" si="23"/>
        <v>-12176.0365173916</v>
      </c>
      <c r="G58" s="60">
        <f t="shared" si="23"/>
        <v>-614.44616099999985</v>
      </c>
      <c r="H58" s="60">
        <f t="shared" si="23"/>
        <v>3530.3361610000129</v>
      </c>
      <c r="I58" s="60">
        <f t="shared" si="23"/>
        <v>0</v>
      </c>
      <c r="J58" s="60">
        <f t="shared" si="23"/>
        <v>-38724.270694021085</v>
      </c>
      <c r="K58" s="60">
        <f t="shared" si="23"/>
        <v>543.87999999999988</v>
      </c>
      <c r="L58" s="60">
        <f t="shared" si="23"/>
        <v>22411.16</v>
      </c>
    </row>
    <row r="59" spans="1:12" ht="46.5" customHeight="1" x14ac:dyDescent="0.25">
      <c r="B59" s="22" t="s">
        <v>89</v>
      </c>
      <c r="C59" s="30">
        <f t="shared" ref="C59:C60" si="24">+SUM(D59:L59)</f>
        <v>-38158.697181731994</v>
      </c>
      <c r="D59" s="30">
        <v>40894.04922714569</v>
      </c>
      <c r="E59" s="30">
        <v>-52604.05</v>
      </c>
      <c r="F59" s="30">
        <v>-15987.949407502427</v>
      </c>
      <c r="G59" s="30">
        <v>-2257.1096779999998</v>
      </c>
      <c r="H59" s="30">
        <v>4708.7663446666838</v>
      </c>
      <c r="I59" s="30">
        <v>0</v>
      </c>
      <c r="J59" s="30">
        <v>-44358.908668041942</v>
      </c>
      <c r="K59" s="30">
        <v>1112.6999999999998</v>
      </c>
      <c r="L59" s="30">
        <v>30333.805</v>
      </c>
    </row>
    <row r="60" spans="1:12" ht="45" customHeight="1" x14ac:dyDescent="0.25">
      <c r="B60" s="22" t="s">
        <v>90</v>
      </c>
      <c r="C60" s="30">
        <f t="shared" si="24"/>
        <v>-14419.580467781157</v>
      </c>
      <c r="D60" s="30">
        <v>31536.837546166498</v>
      </c>
      <c r="E60" s="30">
        <v>-22346.36</v>
      </c>
      <c r="F60" s="30">
        <v>-8364.1236272807728</v>
      </c>
      <c r="G60" s="30">
        <v>1028.2173560000001</v>
      </c>
      <c r="H60" s="30">
        <v>2351.905977333342</v>
      </c>
      <c r="I60" s="30">
        <v>0</v>
      </c>
      <c r="J60" s="30">
        <v>-33089.632720000227</v>
      </c>
      <c r="K60" s="30">
        <v>-24.94</v>
      </c>
      <c r="L60" s="30">
        <v>14488.514999999999</v>
      </c>
    </row>
    <row r="61" spans="1:12" ht="32.25" customHeight="1" x14ac:dyDescent="0.25">
      <c r="B61" s="4" t="s">
        <v>81</v>
      </c>
      <c r="C61" s="61">
        <f t="shared" ref="C61:L61" si="25">+$D$43</f>
        <v>1.5E-3</v>
      </c>
      <c r="D61" s="61">
        <f t="shared" si="25"/>
        <v>1.5E-3</v>
      </c>
      <c r="E61" s="61">
        <f t="shared" si="25"/>
        <v>1.5E-3</v>
      </c>
      <c r="F61" s="61">
        <f t="shared" si="25"/>
        <v>1.5E-3</v>
      </c>
      <c r="G61" s="61">
        <f t="shared" si="25"/>
        <v>1.5E-3</v>
      </c>
      <c r="H61" s="61">
        <f t="shared" si="25"/>
        <v>1.5E-3</v>
      </c>
      <c r="I61" s="61">
        <f t="shared" si="25"/>
        <v>1.5E-3</v>
      </c>
      <c r="J61" s="61">
        <f t="shared" si="25"/>
        <v>1.5E-3</v>
      </c>
      <c r="K61" s="61">
        <f t="shared" si="25"/>
        <v>1.5E-3</v>
      </c>
      <c r="L61" s="61">
        <f t="shared" si="25"/>
        <v>1.5E-3</v>
      </c>
    </row>
    <row r="62" spans="1:12" x14ac:dyDescent="0.25">
      <c r="B62" s="16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36" customHeight="1" x14ac:dyDescent="0.25">
      <c r="A63" s="1">
        <f>+A57+1</f>
        <v>11</v>
      </c>
      <c r="B63" s="14" t="s">
        <v>63</v>
      </c>
      <c r="C63" s="18">
        <f t="shared" ref="C63:D63" si="26">C64*C67</f>
        <v>0</v>
      </c>
      <c r="D63" s="18">
        <f t="shared" si="26"/>
        <v>0</v>
      </c>
      <c r="E63" s="18">
        <f t="shared" ref="E63:L63" si="27">E64*E67</f>
        <v>0</v>
      </c>
      <c r="F63" s="18">
        <f t="shared" si="27"/>
        <v>0</v>
      </c>
      <c r="G63" s="18">
        <f t="shared" si="27"/>
        <v>0</v>
      </c>
      <c r="H63" s="18">
        <f t="shared" si="27"/>
        <v>0</v>
      </c>
      <c r="I63" s="18">
        <f t="shared" si="27"/>
        <v>0</v>
      </c>
      <c r="J63" s="18">
        <f t="shared" si="27"/>
        <v>0</v>
      </c>
      <c r="K63" s="18">
        <f t="shared" si="27"/>
        <v>0</v>
      </c>
      <c r="L63" s="18">
        <f t="shared" si="27"/>
        <v>0</v>
      </c>
    </row>
    <row r="64" spans="1:12" ht="44.25" customHeight="1" x14ac:dyDescent="0.25">
      <c r="B64" s="4" t="s">
        <v>91</v>
      </c>
      <c r="C64" s="60">
        <f t="shared" ref="C64:D64" si="28">AVERAGE(C65:C66)</f>
        <v>0</v>
      </c>
      <c r="D64" s="60">
        <f t="shared" si="28"/>
        <v>0</v>
      </c>
      <c r="E64" s="60">
        <f t="shared" ref="E64:L64" si="29">AVERAGE(E65:E66)</f>
        <v>0</v>
      </c>
      <c r="F64" s="60">
        <f t="shared" si="29"/>
        <v>0</v>
      </c>
      <c r="G64" s="60">
        <f t="shared" si="29"/>
        <v>0</v>
      </c>
      <c r="H64" s="60">
        <f t="shared" si="29"/>
        <v>0</v>
      </c>
      <c r="I64" s="60">
        <f t="shared" si="29"/>
        <v>0</v>
      </c>
      <c r="J64" s="60">
        <f t="shared" si="29"/>
        <v>0</v>
      </c>
      <c r="K64" s="60">
        <f t="shared" si="29"/>
        <v>0</v>
      </c>
      <c r="L64" s="60">
        <f t="shared" si="29"/>
        <v>0</v>
      </c>
    </row>
    <row r="65" spans="1:17" ht="46.5" customHeight="1" x14ac:dyDescent="0.25">
      <c r="B65" s="22" t="s">
        <v>92</v>
      </c>
      <c r="C65" s="30">
        <f t="shared" ref="C65:C66" si="30">+SUM(D65:L65)</f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</row>
    <row r="66" spans="1:17" ht="45" customHeight="1" x14ac:dyDescent="0.25">
      <c r="B66" s="22" t="s">
        <v>93</v>
      </c>
      <c r="C66" s="30">
        <f t="shared" si="30"/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</row>
    <row r="67" spans="1:17" ht="32.25" customHeight="1" x14ac:dyDescent="0.25">
      <c r="B67" s="4" t="s">
        <v>81</v>
      </c>
      <c r="C67" s="61">
        <f t="shared" ref="C67:L67" si="31">+$D$43</f>
        <v>1.5E-3</v>
      </c>
      <c r="D67" s="61">
        <f t="shared" si="31"/>
        <v>1.5E-3</v>
      </c>
      <c r="E67" s="61">
        <f t="shared" si="31"/>
        <v>1.5E-3</v>
      </c>
      <c r="F67" s="61">
        <f t="shared" si="31"/>
        <v>1.5E-3</v>
      </c>
      <c r="G67" s="61">
        <f t="shared" si="31"/>
        <v>1.5E-3</v>
      </c>
      <c r="H67" s="61">
        <f t="shared" si="31"/>
        <v>1.5E-3</v>
      </c>
      <c r="I67" s="61">
        <f t="shared" si="31"/>
        <v>1.5E-3</v>
      </c>
      <c r="J67" s="61">
        <f t="shared" si="31"/>
        <v>1.5E-3</v>
      </c>
      <c r="K67" s="61">
        <f t="shared" si="31"/>
        <v>1.5E-3</v>
      </c>
      <c r="L67" s="61">
        <f t="shared" si="31"/>
        <v>1.5E-3</v>
      </c>
    </row>
    <row r="68" spans="1:17" x14ac:dyDescent="0.25">
      <c r="M68" s="19"/>
      <c r="N68" s="19"/>
      <c r="O68" s="19"/>
      <c r="P68" s="19"/>
      <c r="Q68" s="19"/>
    </row>
    <row r="69" spans="1:17" x14ac:dyDescent="0.25">
      <c r="M69" s="19"/>
      <c r="N69" s="19"/>
      <c r="O69" s="19"/>
      <c r="P69" s="19"/>
      <c r="Q69" s="19"/>
    </row>
    <row r="70" spans="1:17" ht="17.5" customHeight="1" x14ac:dyDescent="0.25">
      <c r="B70" s="36" t="s">
        <v>62</v>
      </c>
      <c r="M70" s="19"/>
      <c r="N70" s="19"/>
      <c r="O70" s="19"/>
      <c r="P70" s="19"/>
      <c r="Q70" s="19"/>
    </row>
    <row r="71" spans="1:17" x14ac:dyDescent="0.25">
      <c r="M71" s="19"/>
      <c r="N71" s="19"/>
      <c r="O71" s="19"/>
      <c r="P71" s="19"/>
      <c r="Q71" s="19"/>
    </row>
    <row r="72" spans="1:17" ht="55.5" customHeight="1" x14ac:dyDescent="0.25">
      <c r="A72" s="1">
        <f>+A63+1</f>
        <v>12</v>
      </c>
      <c r="B72" s="14" t="s">
        <v>109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9"/>
      <c r="N72" s="19"/>
      <c r="O72" s="19"/>
      <c r="P72" s="19"/>
      <c r="Q72" s="19"/>
    </row>
    <row r="73" spans="1:17" ht="28" customHeight="1" x14ac:dyDescent="0.25">
      <c r="B73" s="22" t="s">
        <v>2</v>
      </c>
      <c r="C73" s="21">
        <f>+SUM(D73:L73)</f>
        <v>-25529767.266564798</v>
      </c>
      <c r="D73" s="21">
        <v>-19625509.324257553</v>
      </c>
      <c r="E73" s="21">
        <v>-6284186.9700000007</v>
      </c>
      <c r="F73" s="21">
        <v>-843439.78000000014</v>
      </c>
      <c r="G73" s="21">
        <v>2385882.0571427117</v>
      </c>
      <c r="H73" s="21">
        <v>-165146.83302919171</v>
      </c>
      <c r="I73" s="21">
        <v>-4641789.3193961894</v>
      </c>
      <c r="J73" s="21">
        <v>-2489725.2877452597</v>
      </c>
      <c r="K73" s="21">
        <v>3057079.3351868708</v>
      </c>
      <c r="L73" s="21">
        <v>3077068.8555338113</v>
      </c>
    </row>
    <row r="74" spans="1:17" x14ac:dyDescent="0.25">
      <c r="M74" s="19"/>
      <c r="N74" s="19"/>
      <c r="O74" s="19"/>
      <c r="P74" s="19"/>
      <c r="Q74" s="19"/>
    </row>
    <row r="75" spans="1:17" ht="72.75" customHeight="1" x14ac:dyDescent="0.25">
      <c r="A75" s="1">
        <f>+A72+1</f>
        <v>13</v>
      </c>
      <c r="B75" s="14" t="s">
        <v>33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7" ht="28" customHeight="1" x14ac:dyDescent="0.25">
      <c r="B76" s="22" t="s">
        <v>2</v>
      </c>
      <c r="C76" s="21">
        <f>+SUM(D76:L76)</f>
        <v>-5160516.5377220903</v>
      </c>
      <c r="D76" s="21">
        <v>-1369781.8935085875</v>
      </c>
      <c r="E76" s="21">
        <v>0</v>
      </c>
      <c r="F76" s="21">
        <v>0</v>
      </c>
      <c r="G76" s="21">
        <v>1124260.8339881778</v>
      </c>
      <c r="H76" s="21">
        <v>884940.55232849752</v>
      </c>
      <c r="I76" s="21">
        <v>-998025.77910560626</v>
      </c>
      <c r="J76" s="21">
        <v>-353959.3014312142</v>
      </c>
      <c r="K76" s="21">
        <v>-1106590.9285461064</v>
      </c>
      <c r="L76" s="21">
        <v>-3341360.0214472506</v>
      </c>
    </row>
    <row r="77" spans="1:17" x14ac:dyDescent="0.25">
      <c r="M77" s="19"/>
      <c r="N77" s="19"/>
      <c r="O77" s="19"/>
      <c r="P77" s="19"/>
      <c r="Q77" s="19"/>
    </row>
    <row r="78" spans="1:17" ht="59.25" customHeight="1" x14ac:dyDescent="0.25">
      <c r="A78" s="1">
        <f>A75+1</f>
        <v>14</v>
      </c>
      <c r="B78" s="14" t="s">
        <v>32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7" ht="28" customHeight="1" x14ac:dyDescent="0.25">
      <c r="B79" s="22" t="s">
        <v>2</v>
      </c>
      <c r="C79" s="5">
        <f>+SUM(D79:L79)</f>
        <v>-909.12996886598194</v>
      </c>
      <c r="D79" s="5">
        <v>-820.19250894276217</v>
      </c>
      <c r="E79" s="5">
        <v>0</v>
      </c>
      <c r="F79" s="5">
        <v>0</v>
      </c>
      <c r="G79" s="5">
        <v>-4465.9638472181741</v>
      </c>
      <c r="H79" s="5">
        <v>-3696.2779074109158</v>
      </c>
      <c r="I79" s="5">
        <v>939.09712345042999</v>
      </c>
      <c r="J79" s="5">
        <v>-88.931696478492739</v>
      </c>
      <c r="K79" s="5">
        <v>136.75250959285131</v>
      </c>
      <c r="L79" s="5">
        <v>7086.3863581410824</v>
      </c>
    </row>
    <row r="80" spans="1:17" x14ac:dyDescent="0.25">
      <c r="M80" s="19"/>
      <c r="N80" s="19"/>
      <c r="O80" s="19"/>
      <c r="P80" s="19"/>
      <c r="Q80" s="19"/>
    </row>
    <row r="81" spans="1:17" x14ac:dyDescent="0.25">
      <c r="M81" s="19"/>
      <c r="N81" s="19"/>
      <c r="O81" s="19"/>
      <c r="P81" s="19"/>
      <c r="Q81" s="19"/>
    </row>
    <row r="82" spans="1:17" ht="17.5" customHeight="1" x14ac:dyDescent="0.25">
      <c r="B82" s="36" t="s">
        <v>61</v>
      </c>
      <c r="M82" s="19"/>
      <c r="N82" s="19"/>
      <c r="O82" s="19"/>
      <c r="P82" s="19"/>
      <c r="Q82" s="19"/>
    </row>
    <row r="83" spans="1:17" x14ac:dyDescent="0.25">
      <c r="M83" s="19"/>
      <c r="N83" s="19"/>
      <c r="O83" s="19"/>
      <c r="P83" s="19"/>
      <c r="Q83" s="19"/>
    </row>
    <row r="84" spans="1:17" x14ac:dyDescent="0.25">
      <c r="M84" s="19"/>
      <c r="N84" s="19"/>
      <c r="O84" s="19"/>
      <c r="P84" s="19"/>
      <c r="Q84" s="19"/>
    </row>
    <row r="85" spans="1:17" ht="17.5" customHeight="1" x14ac:dyDescent="0.25">
      <c r="B85" s="36" t="s">
        <v>60</v>
      </c>
      <c r="M85" s="19"/>
      <c r="N85" s="19"/>
      <c r="O85" s="19"/>
      <c r="P85" s="19"/>
      <c r="Q85" s="19"/>
    </row>
    <row r="86" spans="1:17" x14ac:dyDescent="0.25">
      <c r="M86" s="19"/>
      <c r="N86" s="19"/>
      <c r="O86" s="19"/>
      <c r="P86" s="19"/>
      <c r="Q86" s="19"/>
    </row>
    <row r="87" spans="1:17" ht="55.5" customHeight="1" x14ac:dyDescent="0.25">
      <c r="A87" s="1">
        <f>+A78+1</f>
        <v>15</v>
      </c>
      <c r="B87" s="14" t="s">
        <v>109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9"/>
      <c r="N87" s="19"/>
      <c r="O87" s="19"/>
      <c r="P87" s="19"/>
      <c r="Q87" s="19"/>
    </row>
    <row r="88" spans="1:17" ht="28" customHeight="1" x14ac:dyDescent="0.25">
      <c r="B88" s="22" t="s">
        <v>1</v>
      </c>
      <c r="C88" s="21">
        <f>+SUM(D88:L88)</f>
        <v>56690.926103232538</v>
      </c>
      <c r="D88" s="21">
        <v>-28930.506282301816</v>
      </c>
      <c r="E88" s="21">
        <v>92293.276046596948</v>
      </c>
      <c r="F88" s="21">
        <v>10498.509464027418</v>
      </c>
      <c r="G88" s="21">
        <v>1542.3773031908461</v>
      </c>
      <c r="H88" s="21">
        <v>-663.54005359333803</v>
      </c>
      <c r="I88" s="21">
        <v>-4705.605235700802</v>
      </c>
      <c r="J88" s="21">
        <v>-15285.407825985309</v>
      </c>
      <c r="K88" s="21">
        <v>111.98070336194974</v>
      </c>
      <c r="L88" s="21">
        <v>1829.841983636634</v>
      </c>
    </row>
    <row r="89" spans="1:17" x14ac:dyDescent="0.25">
      <c r="M89" s="19"/>
      <c r="N89" s="19"/>
      <c r="O89" s="19"/>
      <c r="P89" s="19"/>
      <c r="Q89" s="19"/>
    </row>
    <row r="90" spans="1:17" ht="72.75" customHeight="1" x14ac:dyDescent="0.25">
      <c r="A90" s="1">
        <f>+A87+1</f>
        <v>16</v>
      </c>
      <c r="B90" s="14" t="s">
        <v>33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7" ht="28" customHeight="1" x14ac:dyDescent="0.25">
      <c r="B91" s="22" t="s">
        <v>1</v>
      </c>
      <c r="C91" s="21">
        <f>+SUM(D91:L91)</f>
        <v>-28705.277487778862</v>
      </c>
      <c r="D91" s="21">
        <v>267143.74561194377</v>
      </c>
      <c r="E91" s="21">
        <v>-293114.0308138738</v>
      </c>
      <c r="F91" s="21">
        <v>-13843.383002717792</v>
      </c>
      <c r="G91" s="21">
        <v>-40581.228382060479</v>
      </c>
      <c r="H91" s="21">
        <v>-2733.5912239296631</v>
      </c>
      <c r="I91" s="21">
        <v>-38273.151959676579</v>
      </c>
      <c r="J91" s="21">
        <v>56474.808439494343</v>
      </c>
      <c r="K91" s="21">
        <v>-8502.7658856870985</v>
      </c>
      <c r="L91" s="21">
        <v>44724.319728728427</v>
      </c>
    </row>
    <row r="92" spans="1:17" x14ac:dyDescent="0.25">
      <c r="M92" s="19"/>
      <c r="N92" s="19"/>
      <c r="O92" s="19"/>
      <c r="P92" s="19"/>
      <c r="Q92" s="19"/>
    </row>
    <row r="93" spans="1:17" ht="59.25" customHeight="1" x14ac:dyDescent="0.25">
      <c r="A93" s="1">
        <f>A90+1</f>
        <v>17</v>
      </c>
      <c r="B93" s="14" t="s">
        <v>32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7" ht="28" customHeight="1" x14ac:dyDescent="0.25">
      <c r="B94" s="22" t="s">
        <v>1</v>
      </c>
      <c r="C94" s="5">
        <f>+SUM(D94:L94)</f>
        <v>30865.488317327472</v>
      </c>
      <c r="D94" s="5">
        <v>9017.1166026106184</v>
      </c>
      <c r="E94" s="5">
        <v>2593.8325155347657</v>
      </c>
      <c r="F94" s="5">
        <v>495.56259521025618</v>
      </c>
      <c r="G94" s="5">
        <v>3414.2722271729344</v>
      </c>
      <c r="H94" s="5">
        <v>6180.0721911372711</v>
      </c>
      <c r="I94" s="5">
        <v>2359.0444655254769</v>
      </c>
      <c r="J94" s="5">
        <v>2020.9166055000319</v>
      </c>
      <c r="K94" s="5">
        <v>4132.1186047854098</v>
      </c>
      <c r="L94" s="5">
        <v>652.55250985070847</v>
      </c>
    </row>
    <row r="95" spans="1:17" hidden="1" x14ac:dyDescent="0.25"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7" ht="29.25" hidden="1" customHeight="1" x14ac:dyDescent="0.25">
      <c r="A96" s="1">
        <f>+A93+1</f>
        <v>18</v>
      </c>
      <c r="B96" s="49" t="s">
        <v>59</v>
      </c>
      <c r="C96" s="46">
        <f t="shared" ref="C96" si="32">SUM(C97:C99)</f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</row>
    <row r="97" spans="1:12" ht="29.25" hidden="1" customHeight="1" x14ac:dyDescent="0.25">
      <c r="B97" s="43" t="s">
        <v>58</v>
      </c>
      <c r="C97" s="50">
        <f>SUM(D97:L97)</f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</row>
    <row r="98" spans="1:12" ht="29.25" hidden="1" customHeight="1" x14ac:dyDescent="0.25">
      <c r="B98" s="43" t="s">
        <v>57</v>
      </c>
      <c r="C98" s="50">
        <f>SUM(D98:L98)</f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</row>
    <row r="99" spans="1:12" ht="29.25" hidden="1" customHeight="1" x14ac:dyDescent="0.25">
      <c r="B99" s="43" t="s">
        <v>56</v>
      </c>
      <c r="C99" s="50">
        <f>SUM(D99:L99)</f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</row>
    <row r="100" spans="1:12" ht="36.75" hidden="1" customHeight="1" x14ac:dyDescent="0.25">
      <c r="B100" s="49" t="s">
        <v>55</v>
      </c>
      <c r="C100" s="46">
        <f t="shared" ref="C100" si="33">SUM(C101:C103)</f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</row>
    <row r="101" spans="1:12" ht="29.25" hidden="1" customHeight="1" x14ac:dyDescent="0.25">
      <c r="B101" s="43" t="s">
        <v>54</v>
      </c>
      <c r="C101" s="50">
        <f>SUM(D101:L101)</f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</row>
    <row r="102" spans="1:12" ht="29.25" hidden="1" customHeight="1" x14ac:dyDescent="0.25">
      <c r="B102" s="43" t="s">
        <v>53</v>
      </c>
      <c r="C102" s="50">
        <f>SUM(D102:L102)</f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</row>
    <row r="103" spans="1:12" ht="45" hidden="1" customHeight="1" x14ac:dyDescent="0.25">
      <c r="B103" s="43" t="s">
        <v>52</v>
      </c>
      <c r="C103" s="50">
        <f>SUM(D103:L103)</f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</row>
    <row r="104" spans="1:12" hidden="1" x14ac:dyDescent="0.25"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33.75" hidden="1" customHeight="1" x14ac:dyDescent="0.25">
      <c r="A105" s="1">
        <f>A96+1</f>
        <v>19</v>
      </c>
      <c r="B105" s="51" t="s">
        <v>51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7.5" hidden="1" customHeight="1" x14ac:dyDescent="0.25">
      <c r="B106" s="53" t="s">
        <v>50</v>
      </c>
      <c r="C106" s="50">
        <f>SUM(D106:L106)</f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</row>
    <row r="107" spans="1:12" ht="17.5" hidden="1" customHeight="1" x14ac:dyDescent="0.25">
      <c r="B107" s="53" t="s">
        <v>49</v>
      </c>
      <c r="C107" s="50">
        <f>SUM(D107:L107)</f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</row>
    <row r="108" spans="1:12" ht="13" hidden="1" x14ac:dyDescent="0.25">
      <c r="B108" s="24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9" hidden="1" customHeight="1" x14ac:dyDescent="0.25">
      <c r="A109" s="1">
        <f>+A105+1</f>
        <v>20</v>
      </c>
      <c r="B109" s="54" t="s">
        <v>48</v>
      </c>
      <c r="C109" s="50">
        <f t="shared" ref="C109" si="34">SUM(C110:C111)</f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</row>
    <row r="110" spans="1:12" ht="19" hidden="1" customHeight="1" x14ac:dyDescent="0.25">
      <c r="B110" s="53" t="s">
        <v>46</v>
      </c>
      <c r="C110" s="50">
        <f>SUM(D110:L110)</f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</row>
    <row r="111" spans="1:12" ht="19" hidden="1" customHeight="1" x14ac:dyDescent="0.25">
      <c r="B111" s="53" t="s">
        <v>45</v>
      </c>
      <c r="C111" s="50">
        <f>SUM(D111:L111)</f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</row>
    <row r="112" spans="1:12" ht="19" hidden="1" customHeight="1" x14ac:dyDescent="0.25">
      <c r="B112" s="54" t="s">
        <v>47</v>
      </c>
      <c r="C112" s="50">
        <f t="shared" ref="C112" si="35">SUM(C113:C114)</f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</row>
    <row r="113" spans="1:12" ht="19" hidden="1" customHeight="1" x14ac:dyDescent="0.25">
      <c r="B113" s="53" t="s">
        <v>46</v>
      </c>
      <c r="C113" s="50">
        <f>SUM(D113:L113)</f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</row>
    <row r="114" spans="1:12" ht="19" hidden="1" customHeight="1" x14ac:dyDescent="0.25">
      <c r="B114" s="53" t="s">
        <v>45</v>
      </c>
      <c r="C114" s="50">
        <f>SUM(D114:L114)</f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</row>
    <row r="115" spans="1:12" ht="13" hidden="1" x14ac:dyDescent="0.25">
      <c r="B115" s="24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33.75" hidden="1" customHeight="1" x14ac:dyDescent="0.25">
      <c r="A116" s="1">
        <f>+A109+1</f>
        <v>21</v>
      </c>
      <c r="B116" s="55" t="s">
        <v>44</v>
      </c>
      <c r="C116" s="46">
        <f>SUM(D116:L116)</f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</row>
    <row r="117" spans="1:12" hidden="1" x14ac:dyDescent="0.25">
      <c r="B117" s="26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32.25" hidden="1" customHeight="1" x14ac:dyDescent="0.25">
      <c r="A118" s="1">
        <f>A116+1</f>
        <v>22</v>
      </c>
      <c r="B118" s="55" t="s">
        <v>43</v>
      </c>
      <c r="C118" s="46">
        <f>SUM(D118:L118)</f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</row>
    <row r="119" spans="1:12" hidden="1" x14ac:dyDescent="0.25">
      <c r="B119" s="16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61.5" hidden="1" customHeight="1" x14ac:dyDescent="0.25">
      <c r="A120" s="1">
        <f>A118+1</f>
        <v>23</v>
      </c>
      <c r="B120" s="51" t="s">
        <v>42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.65" hidden="1" customHeight="1" x14ac:dyDescent="0.25">
      <c r="B121" s="53" t="s">
        <v>41</v>
      </c>
      <c r="C121" s="50">
        <f>SUM(D121:L121)</f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</row>
    <row r="122" spans="1:12" ht="15.65" hidden="1" customHeight="1" x14ac:dyDescent="0.25">
      <c r="B122" s="53" t="s">
        <v>40</v>
      </c>
      <c r="C122" s="50">
        <f>SUM(D122:L122)</f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</row>
    <row r="123" spans="1:12" hidden="1" x14ac:dyDescent="0.25">
      <c r="B123" s="16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36.65" hidden="1" customHeight="1" x14ac:dyDescent="0.25">
      <c r="A124" s="1">
        <f>+A120+1</f>
        <v>24</v>
      </c>
      <c r="B124" s="49" t="s">
        <v>39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20.149999999999999" hidden="1" customHeight="1" x14ac:dyDescent="0.25">
      <c r="B125" s="53" t="s">
        <v>37</v>
      </c>
      <c r="C125" s="50">
        <f>SUM(D125:L125)</f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</row>
    <row r="126" spans="1:12" ht="20.149999999999999" hidden="1" customHeight="1" x14ac:dyDescent="0.25">
      <c r="B126" s="53" t="s">
        <v>36</v>
      </c>
      <c r="C126" s="50">
        <f>SUM(D126:L126)</f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</row>
    <row r="127" spans="1:12" hidden="1" x14ac:dyDescent="0.25">
      <c r="B127" s="16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27.65" hidden="1" customHeight="1" x14ac:dyDescent="0.25">
      <c r="A128" s="1">
        <f>+A124+1</f>
        <v>25</v>
      </c>
      <c r="B128" s="49" t="s">
        <v>38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7" ht="20.149999999999999" hidden="1" customHeight="1" x14ac:dyDescent="0.25">
      <c r="B129" s="53" t="s">
        <v>37</v>
      </c>
      <c r="C129" s="50">
        <f>SUM(D129:L129)</f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</row>
    <row r="130" spans="1:17" ht="20.149999999999999" hidden="1" customHeight="1" x14ac:dyDescent="0.25">
      <c r="B130" s="53" t="s">
        <v>36</v>
      </c>
      <c r="C130" s="50">
        <f>SUM(D130:L130)</f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</row>
    <row r="131" spans="1:17" ht="13" hidden="1" x14ac:dyDescent="0.25">
      <c r="B131" s="24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7" ht="33.75" hidden="1" customHeight="1" x14ac:dyDescent="0.25">
      <c r="A132" s="1">
        <f>+A128+1</f>
        <v>26</v>
      </c>
      <c r="B132" s="39" t="s">
        <v>35</v>
      </c>
      <c r="C132" s="46">
        <f>SUM(D132:L132)</f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</row>
    <row r="133" spans="1:17" hidden="1" x14ac:dyDescent="0.25">
      <c r="M133" s="19"/>
      <c r="N133" s="19"/>
      <c r="O133" s="19"/>
      <c r="P133" s="19"/>
      <c r="Q133" s="19"/>
    </row>
    <row r="134" spans="1:17" hidden="1" x14ac:dyDescent="0.25">
      <c r="M134" s="19"/>
      <c r="N134" s="19"/>
      <c r="O134" s="19"/>
      <c r="P134" s="19"/>
      <c r="Q134" s="19"/>
    </row>
    <row r="135" spans="1:17" ht="17.5" hidden="1" customHeight="1" x14ac:dyDescent="0.25">
      <c r="B135" s="36" t="s">
        <v>34</v>
      </c>
      <c r="M135" s="19"/>
      <c r="N135" s="19"/>
      <c r="O135" s="19"/>
      <c r="P135" s="19"/>
      <c r="Q135" s="19"/>
    </row>
    <row r="136" spans="1:17" hidden="1" x14ac:dyDescent="0.25">
      <c r="M136" s="19"/>
      <c r="N136" s="19"/>
      <c r="O136" s="19"/>
      <c r="P136" s="19"/>
      <c r="Q136" s="19"/>
    </row>
    <row r="137" spans="1:17" ht="55.5" hidden="1" customHeight="1" x14ac:dyDescent="0.25">
      <c r="A137" s="1">
        <f>+A132+1</f>
        <v>27</v>
      </c>
      <c r="B137" s="49" t="s">
        <v>73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9"/>
      <c r="N137" s="19"/>
      <c r="O137" s="19"/>
      <c r="P137" s="19"/>
      <c r="Q137" s="19"/>
    </row>
    <row r="138" spans="1:17" ht="28" hidden="1" customHeight="1" x14ac:dyDescent="0.25">
      <c r="B138" s="43" t="s">
        <v>0</v>
      </c>
      <c r="C138" s="59">
        <f>SUM(D138:L138)</f>
        <v>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</row>
    <row r="139" spans="1:17" hidden="1" x14ac:dyDescent="0.25">
      <c r="M139" s="19"/>
      <c r="N139" s="19"/>
      <c r="O139" s="19"/>
      <c r="P139" s="19"/>
      <c r="Q139" s="19"/>
    </row>
    <row r="140" spans="1:17" ht="72.75" hidden="1" customHeight="1" x14ac:dyDescent="0.25">
      <c r="A140" s="1">
        <f>+A137+1</f>
        <v>28</v>
      </c>
      <c r="B140" s="49" t="s">
        <v>33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7" ht="28" hidden="1" customHeight="1" x14ac:dyDescent="0.25">
      <c r="B141" s="43" t="s">
        <v>0</v>
      </c>
      <c r="C141" s="59">
        <f>SUM(D141:L141)</f>
        <v>0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</row>
    <row r="142" spans="1:17" hidden="1" x14ac:dyDescent="0.25">
      <c r="M142" s="19"/>
      <c r="N142" s="19"/>
      <c r="O142" s="19"/>
      <c r="P142" s="19"/>
      <c r="Q142" s="19"/>
    </row>
    <row r="143" spans="1:17" ht="59.25" hidden="1" customHeight="1" x14ac:dyDescent="0.25">
      <c r="A143" s="1">
        <f>A140+1</f>
        <v>29</v>
      </c>
      <c r="B143" s="49" t="s">
        <v>32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7" ht="28" hidden="1" customHeight="1" x14ac:dyDescent="0.25">
      <c r="B144" s="43" t="s">
        <v>0</v>
      </c>
      <c r="C144" s="42">
        <f>SUM(D144:L144)</f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</row>
    <row r="145" spans="1:17" x14ac:dyDescent="0.25">
      <c r="M145" s="19"/>
      <c r="N145" s="19"/>
      <c r="O145" s="19"/>
      <c r="P145" s="19"/>
      <c r="Q145" s="19"/>
    </row>
    <row r="146" spans="1:17" x14ac:dyDescent="0.25">
      <c r="M146" s="19"/>
      <c r="N146" s="19"/>
      <c r="O146" s="19"/>
      <c r="P146" s="19"/>
      <c r="Q146" s="19"/>
    </row>
    <row r="147" spans="1:17" ht="29" customHeight="1" x14ac:dyDescent="0.25">
      <c r="B147" s="36" t="s">
        <v>113</v>
      </c>
      <c r="M147" s="19"/>
      <c r="N147" s="19"/>
      <c r="O147" s="19"/>
      <c r="P147" s="19"/>
      <c r="Q147" s="19"/>
    </row>
    <row r="148" spans="1:17" x14ac:dyDescent="0.25">
      <c r="M148" s="19"/>
      <c r="N148" s="19"/>
      <c r="O148" s="19"/>
      <c r="P148" s="19"/>
      <c r="Q148" s="19"/>
    </row>
    <row r="149" spans="1:17" ht="55.5" customHeight="1" x14ac:dyDescent="0.25">
      <c r="A149" s="1">
        <f>+A143+1</f>
        <v>30</v>
      </c>
      <c r="B149" s="14" t="s">
        <v>109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19"/>
      <c r="N149" s="19"/>
      <c r="O149" s="19"/>
      <c r="P149" s="19"/>
      <c r="Q149" s="19"/>
    </row>
    <row r="150" spans="1:17" ht="28" customHeight="1" x14ac:dyDescent="0.25">
      <c r="B150" s="22" t="s">
        <v>114</v>
      </c>
      <c r="C150" s="21">
        <f>+SUM(D150:L150)</f>
        <v>-2904816.9796733013</v>
      </c>
      <c r="D150" s="21">
        <v>-203737.94507117427</v>
      </c>
      <c r="E150" s="21">
        <v>-900555.66377990588</v>
      </c>
      <c r="F150" s="21">
        <v>25083.867660022806</v>
      </c>
      <c r="G150" s="21">
        <v>-500416.27731871669</v>
      </c>
      <c r="H150" s="21">
        <v>-372892.4177991125</v>
      </c>
      <c r="I150" s="21">
        <v>-238063.64575975781</v>
      </c>
      <c r="J150" s="21">
        <v>-121002.75745983352</v>
      </c>
      <c r="K150" s="21">
        <v>-498351.87297433056</v>
      </c>
      <c r="L150" s="21">
        <v>-94880.267170492938</v>
      </c>
    </row>
    <row r="151" spans="1:17" x14ac:dyDescent="0.25">
      <c r="M151" s="19"/>
      <c r="N151" s="19"/>
      <c r="O151" s="19"/>
      <c r="P151" s="19"/>
      <c r="Q151" s="19"/>
    </row>
    <row r="152" spans="1:17" ht="72.650000000000006" customHeight="1" x14ac:dyDescent="0.25">
      <c r="A152" s="1">
        <f>+A149+1</f>
        <v>31</v>
      </c>
      <c r="B152" s="14" t="s">
        <v>33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7" ht="28" customHeight="1" x14ac:dyDescent="0.25">
      <c r="B153" s="22" t="s">
        <v>114</v>
      </c>
      <c r="C153" s="21">
        <f>+SUM(D153:L153)</f>
        <v>15790.099564476004</v>
      </c>
      <c r="D153" s="21">
        <v>3418.5906340601255</v>
      </c>
      <c r="E153" s="21">
        <v>0</v>
      </c>
      <c r="F153" s="21">
        <v>0</v>
      </c>
      <c r="G153" s="21">
        <v>1827.303561687017</v>
      </c>
      <c r="H153" s="21">
        <v>4817.4408219929755</v>
      </c>
      <c r="I153" s="21">
        <v>1311.3807597576028</v>
      </c>
      <c r="J153" s="21">
        <v>1557.2036421534847</v>
      </c>
      <c r="K153" s="21">
        <v>1441.5479743319936</v>
      </c>
      <c r="L153" s="21">
        <v>1416.6321704928034</v>
      </c>
    </row>
    <row r="154" spans="1:17" x14ac:dyDescent="0.25">
      <c r="M154" s="19"/>
      <c r="N154" s="19"/>
      <c r="O154" s="19"/>
      <c r="P154" s="19"/>
      <c r="Q154" s="19"/>
    </row>
    <row r="155" spans="1:17" ht="59.25" customHeight="1" x14ac:dyDescent="0.25">
      <c r="A155" s="1">
        <f>A152+1</f>
        <v>32</v>
      </c>
      <c r="B155" s="14" t="s">
        <v>32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7" ht="28" customHeight="1" x14ac:dyDescent="0.25">
      <c r="B156" s="22" t="s">
        <v>114</v>
      </c>
      <c r="C156" s="5">
        <f>+SUM(D156:L156)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</row>
    <row r="157" spans="1:17" x14ac:dyDescent="0.25">
      <c r="B157" s="16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7" ht="19.5" customHeight="1" x14ac:dyDescent="0.25">
      <c r="A158" s="1">
        <f>+A155+1</f>
        <v>33</v>
      </c>
      <c r="B158" s="14" t="s">
        <v>31</v>
      </c>
      <c r="C158" s="62">
        <f t="shared" ref="C158:D158" si="36">SUM(C159:C161)</f>
        <v>19710895.989743304</v>
      </c>
      <c r="D158" s="62">
        <f t="shared" si="36"/>
        <v>2844507.2291666931</v>
      </c>
      <c r="E158" s="62">
        <f t="shared" ref="E158:L158" si="37">SUM(E159:E161)</f>
        <v>8054162.4134692103</v>
      </c>
      <c r="F158" s="62">
        <f t="shared" si="37"/>
        <v>1017144.4991364635</v>
      </c>
      <c r="G158" s="62">
        <f t="shared" si="37"/>
        <v>1399743.9025744658</v>
      </c>
      <c r="H158" s="62">
        <f t="shared" si="37"/>
        <v>2082555.6826876479</v>
      </c>
      <c r="I158" s="62">
        <f t="shared" si="37"/>
        <v>924591.03531149612</v>
      </c>
      <c r="J158" s="62">
        <f t="shared" si="37"/>
        <v>936750.94496033515</v>
      </c>
      <c r="K158" s="62">
        <f t="shared" si="37"/>
        <v>1937633.2204711614</v>
      </c>
      <c r="L158" s="62">
        <f t="shared" si="37"/>
        <v>513807.06196583027</v>
      </c>
    </row>
    <row r="159" spans="1:17" ht="27.65" customHeight="1" x14ac:dyDescent="0.25">
      <c r="B159" s="17" t="s">
        <v>30</v>
      </c>
      <c r="C159" s="27">
        <f t="shared" ref="C159:C161" si="38">+SUM(D159:L159)</f>
        <v>15335008.42</v>
      </c>
      <c r="D159" s="27">
        <v>2411583.04</v>
      </c>
      <c r="E159" s="27">
        <v>7291612</v>
      </c>
      <c r="F159" s="27">
        <v>841225</v>
      </c>
      <c r="G159" s="27">
        <v>774570.91999999993</v>
      </c>
      <c r="H159" s="27">
        <v>1283631.6399999999</v>
      </c>
      <c r="I159" s="27">
        <v>525878.46</v>
      </c>
      <c r="J159" s="27">
        <v>583019.22</v>
      </c>
      <c r="K159" s="27">
        <v>1196917.06</v>
      </c>
      <c r="L159" s="27">
        <v>426571.07999999996</v>
      </c>
    </row>
    <row r="160" spans="1:17" ht="27.65" customHeight="1" x14ac:dyDescent="0.25">
      <c r="B160" s="17" t="s">
        <v>29</v>
      </c>
      <c r="C160" s="27">
        <f t="shared" si="38"/>
        <v>3732967.834145485</v>
      </c>
      <c r="D160" s="27">
        <v>369886.66241714358</v>
      </c>
      <c r="E160" s="27">
        <v>630873.08346920973</v>
      </c>
      <c r="F160" s="27">
        <v>158489.04913646358</v>
      </c>
      <c r="G160" s="27">
        <v>529305.57126855361</v>
      </c>
      <c r="H160" s="27">
        <v>701136.36399356031</v>
      </c>
      <c r="I160" s="27">
        <v>338981.27531149605</v>
      </c>
      <c r="J160" s="27">
        <v>289675.59611206624</v>
      </c>
      <c r="K160" s="27">
        <v>637139.03047116136</v>
      </c>
      <c r="L160" s="27">
        <v>77481.20196583026</v>
      </c>
    </row>
    <row r="161" spans="1:17" ht="27.65" customHeight="1" x14ac:dyDescent="0.25">
      <c r="B161" s="17" t="s">
        <v>28</v>
      </c>
      <c r="C161" s="27">
        <f t="shared" si="38"/>
        <v>642919.73559781851</v>
      </c>
      <c r="D161" s="27">
        <v>63037.526749549506</v>
      </c>
      <c r="E161" s="27">
        <v>131677.32999999999</v>
      </c>
      <c r="F161" s="27">
        <v>17430.45</v>
      </c>
      <c r="G161" s="27">
        <v>95867.41130591229</v>
      </c>
      <c r="H161" s="27">
        <v>97787.678694087706</v>
      </c>
      <c r="I161" s="27">
        <v>59731.3</v>
      </c>
      <c r="J161" s="27">
        <v>64056.128848269</v>
      </c>
      <c r="K161" s="27">
        <v>103577.13</v>
      </c>
      <c r="L161" s="27">
        <v>9754.7800000000007</v>
      </c>
    </row>
    <row r="162" spans="1:17" hidden="1" x14ac:dyDescent="0.25">
      <c r="M162" s="19"/>
      <c r="N162" s="19"/>
      <c r="O162" s="19"/>
      <c r="P162" s="19"/>
      <c r="Q162" s="19"/>
    </row>
    <row r="163" spans="1:17" hidden="1" x14ac:dyDescent="0.25">
      <c r="M163" s="19"/>
      <c r="N163" s="19"/>
      <c r="O163" s="19"/>
      <c r="P163" s="19"/>
      <c r="Q163" s="19"/>
    </row>
    <row r="164" spans="1:17" ht="17.5" hidden="1" customHeight="1" x14ac:dyDescent="0.25">
      <c r="B164" s="36" t="s">
        <v>27</v>
      </c>
      <c r="M164" s="19"/>
      <c r="N164" s="19"/>
      <c r="O164" s="19"/>
      <c r="P164" s="19"/>
      <c r="Q164" s="19"/>
    </row>
    <row r="165" spans="1:17" hidden="1" x14ac:dyDescent="0.25">
      <c r="M165" s="19"/>
      <c r="N165" s="19"/>
      <c r="O165" s="19"/>
      <c r="P165" s="19"/>
      <c r="Q165" s="19"/>
    </row>
    <row r="166" spans="1:17" ht="49.5" hidden="1" customHeight="1" x14ac:dyDescent="0.25">
      <c r="A166" s="1">
        <f>+A158+1</f>
        <v>34</v>
      </c>
      <c r="B166" s="49" t="s">
        <v>26</v>
      </c>
      <c r="C166" s="46">
        <f>SUM(D166:L166)</f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</row>
    <row r="167" spans="1:17" hidden="1" x14ac:dyDescent="0.25">
      <c r="M167" s="19"/>
      <c r="N167" s="19"/>
      <c r="O167" s="19"/>
      <c r="P167" s="19"/>
      <c r="Q167" s="19"/>
    </row>
    <row r="168" spans="1:17" ht="32.25" hidden="1" customHeight="1" x14ac:dyDescent="0.25">
      <c r="A168" s="1">
        <f>+A166+1</f>
        <v>35</v>
      </c>
      <c r="B168" s="49" t="s">
        <v>25</v>
      </c>
      <c r="C168" s="40">
        <f t="shared" ref="C168" si="39">+C169*C170</f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</row>
    <row r="169" spans="1:17" ht="42" hidden="1" customHeight="1" x14ac:dyDescent="0.25">
      <c r="B169" s="47" t="s">
        <v>94</v>
      </c>
      <c r="C169" s="42">
        <f>SUM(D169:L169)</f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</row>
    <row r="170" spans="1:17" ht="33" hidden="1" customHeight="1" x14ac:dyDescent="0.25">
      <c r="B170" s="47" t="s">
        <v>81</v>
      </c>
      <c r="C170" s="56">
        <f>+C43</f>
        <v>1.5E-3</v>
      </c>
      <c r="D170" s="56">
        <v>1.5E-3</v>
      </c>
      <c r="E170" s="56">
        <v>1.5E-3</v>
      </c>
      <c r="F170" s="56">
        <v>1.5E-3</v>
      </c>
      <c r="G170" s="56">
        <v>1.5E-3</v>
      </c>
      <c r="H170" s="56">
        <v>1.5E-3</v>
      </c>
      <c r="I170" s="56">
        <v>1.5E-3</v>
      </c>
      <c r="J170" s="56">
        <v>1.5E-3</v>
      </c>
      <c r="K170" s="56">
        <v>1.5E-3</v>
      </c>
      <c r="L170" s="56">
        <v>1.5E-3</v>
      </c>
    </row>
    <row r="171" spans="1:17" hidden="1" x14ac:dyDescent="0.25"/>
    <row r="172" spans="1:17" ht="40.5" hidden="1" customHeight="1" x14ac:dyDescent="0.25">
      <c r="A172" s="1">
        <f>+A168+1</f>
        <v>36</v>
      </c>
      <c r="B172" s="51" t="s">
        <v>95</v>
      </c>
      <c r="C172" s="46">
        <f t="shared" ref="C172" si="40">SUM(C173:C188)</f>
        <v>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</row>
    <row r="173" spans="1:17" ht="27.65" hidden="1" customHeight="1" x14ac:dyDescent="0.25">
      <c r="B173" s="53" t="s">
        <v>24</v>
      </c>
      <c r="C173" s="46">
        <f t="shared" ref="C173:C187" si="41">SUM(D173:L173)</f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</row>
    <row r="174" spans="1:17" ht="27.65" hidden="1" customHeight="1" x14ac:dyDescent="0.25">
      <c r="B174" s="53" t="s">
        <v>23</v>
      </c>
      <c r="C174" s="46">
        <f t="shared" si="41"/>
        <v>0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</row>
    <row r="175" spans="1:17" ht="27.65" hidden="1" customHeight="1" x14ac:dyDescent="0.25">
      <c r="B175" s="53" t="s">
        <v>22</v>
      </c>
      <c r="C175" s="46">
        <f t="shared" si="41"/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</row>
    <row r="176" spans="1:17" ht="27.65" hidden="1" customHeight="1" x14ac:dyDescent="0.25">
      <c r="B176" s="53" t="s">
        <v>21</v>
      </c>
      <c r="C176" s="46">
        <f t="shared" si="41"/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</row>
    <row r="177" spans="1:12" ht="20.5" hidden="1" customHeight="1" x14ac:dyDescent="0.25">
      <c r="B177" s="53" t="s">
        <v>20</v>
      </c>
      <c r="C177" s="46">
        <f t="shared" si="41"/>
        <v>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</row>
    <row r="178" spans="1:12" ht="20.5" hidden="1" customHeight="1" x14ac:dyDescent="0.25">
      <c r="B178" s="53" t="s">
        <v>19</v>
      </c>
      <c r="C178" s="46">
        <f t="shared" si="41"/>
        <v>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</row>
    <row r="179" spans="1:12" ht="20.5" hidden="1" customHeight="1" x14ac:dyDescent="0.25">
      <c r="B179" s="53" t="s">
        <v>18</v>
      </c>
      <c r="C179" s="46">
        <f t="shared" si="41"/>
        <v>0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</row>
    <row r="180" spans="1:12" ht="20.5" hidden="1" customHeight="1" x14ac:dyDescent="0.25">
      <c r="B180" s="53" t="s">
        <v>17</v>
      </c>
      <c r="C180" s="46">
        <f t="shared" si="41"/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</row>
    <row r="181" spans="1:12" ht="20.5" hidden="1" customHeight="1" x14ac:dyDescent="0.25">
      <c r="B181" s="53" t="s">
        <v>16</v>
      </c>
      <c r="C181" s="46">
        <f t="shared" si="41"/>
        <v>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</row>
    <row r="182" spans="1:12" ht="20.5" hidden="1" customHeight="1" x14ac:dyDescent="0.25">
      <c r="B182" s="53" t="s">
        <v>15</v>
      </c>
      <c r="C182" s="46">
        <f t="shared" si="41"/>
        <v>0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</row>
    <row r="183" spans="1:12" ht="20.5" hidden="1" customHeight="1" x14ac:dyDescent="0.25">
      <c r="B183" s="53" t="s">
        <v>14</v>
      </c>
      <c r="C183" s="46">
        <f t="shared" si="41"/>
        <v>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</row>
    <row r="184" spans="1:12" ht="20.5" hidden="1" customHeight="1" x14ac:dyDescent="0.25">
      <c r="B184" s="53" t="s">
        <v>13</v>
      </c>
      <c r="C184" s="46">
        <f t="shared" si="41"/>
        <v>0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</row>
    <row r="185" spans="1:12" ht="20.5" hidden="1" customHeight="1" x14ac:dyDescent="0.25">
      <c r="B185" s="53" t="s">
        <v>12</v>
      </c>
      <c r="C185" s="46">
        <f t="shared" si="41"/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</row>
    <row r="186" spans="1:12" ht="20.5" hidden="1" customHeight="1" x14ac:dyDescent="0.25">
      <c r="B186" s="53" t="s">
        <v>11</v>
      </c>
      <c r="C186" s="46">
        <f t="shared" si="41"/>
        <v>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</row>
    <row r="187" spans="1:12" ht="20.5" hidden="1" customHeight="1" x14ac:dyDescent="0.25">
      <c r="B187" s="57" t="s">
        <v>10</v>
      </c>
      <c r="C187" s="46">
        <f t="shared" si="41"/>
        <v>0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20.5" hidden="1" customHeight="1" x14ac:dyDescent="0.25">
      <c r="B188" s="58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48" hidden="1" customHeight="1" x14ac:dyDescent="0.25">
      <c r="A189" s="1">
        <f>+A172+1</f>
        <v>37</v>
      </c>
      <c r="B189" s="49" t="s">
        <v>96</v>
      </c>
      <c r="C189" s="46">
        <f>SUM(D189:L189)</f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</row>
    <row r="190" spans="1:12" ht="42" hidden="1" customHeight="1" x14ac:dyDescent="0.25">
      <c r="A190" s="1">
        <f>+A189+1</f>
        <v>38</v>
      </c>
      <c r="B190" s="49" t="s">
        <v>97</v>
      </c>
      <c r="C190" s="46">
        <f>SUM(D190:L190)</f>
        <v>0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</row>
    <row r="191" spans="1:12" x14ac:dyDescent="0.25">
      <c r="B191" s="16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x14ac:dyDescent="0.25">
      <c r="B192" s="16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x14ac:dyDescent="0.25">
      <c r="B193" s="16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3" x14ac:dyDescent="0.25">
      <c r="B194" s="16"/>
      <c r="C194" s="15" t="s">
        <v>9</v>
      </c>
      <c r="D194" s="15" t="s">
        <v>9</v>
      </c>
      <c r="E194" s="15" t="s">
        <v>9</v>
      </c>
      <c r="F194" s="15" t="s">
        <v>9</v>
      </c>
      <c r="G194" s="15" t="s">
        <v>9</v>
      </c>
      <c r="H194" s="15" t="s">
        <v>9</v>
      </c>
      <c r="I194" s="15" t="s">
        <v>9</v>
      </c>
      <c r="J194" s="15" t="s">
        <v>9</v>
      </c>
      <c r="K194" s="15" t="s">
        <v>9</v>
      </c>
      <c r="L194" s="15" t="s">
        <v>9</v>
      </c>
    </row>
    <row r="195" spans="2:12" ht="13" x14ac:dyDescent="0.25">
      <c r="B195" s="14"/>
      <c r="C195" s="63">
        <f t="shared" ref="C195:L195" si="42">C5</f>
        <v>2022</v>
      </c>
      <c r="D195" s="63">
        <f t="shared" si="42"/>
        <v>2022</v>
      </c>
      <c r="E195" s="63">
        <f t="shared" si="42"/>
        <v>2022</v>
      </c>
      <c r="F195" s="63">
        <f t="shared" si="42"/>
        <v>2022</v>
      </c>
      <c r="G195" s="63">
        <f t="shared" si="42"/>
        <v>2022</v>
      </c>
      <c r="H195" s="63">
        <f t="shared" si="42"/>
        <v>2022</v>
      </c>
      <c r="I195" s="63">
        <f t="shared" si="42"/>
        <v>2022</v>
      </c>
      <c r="J195" s="63">
        <f t="shared" si="42"/>
        <v>2022</v>
      </c>
      <c r="K195" s="63">
        <f t="shared" si="42"/>
        <v>2022</v>
      </c>
      <c r="L195" s="63">
        <f t="shared" si="42"/>
        <v>2022</v>
      </c>
    </row>
    <row r="196" spans="2:12" ht="13" x14ac:dyDescent="0.25">
      <c r="B196" s="13"/>
      <c r="C196" s="64" t="str">
        <f t="shared" ref="C196:L196" si="43">C6</f>
        <v>ALLE DNB'S</v>
      </c>
      <c r="D196" s="64" t="str">
        <f t="shared" si="43"/>
        <v>FLUVIUS ANTWERPEN</v>
      </c>
      <c r="E196" s="64" t="str">
        <f t="shared" si="43"/>
        <v>FLUVIUS LIMBURG</v>
      </c>
      <c r="F196" s="64" t="str">
        <f t="shared" si="43"/>
        <v>FLUVIUS WEST</v>
      </c>
      <c r="G196" s="64" t="str">
        <f t="shared" si="43"/>
        <v>GASELWEST</v>
      </c>
      <c r="H196" s="64" t="str">
        <f t="shared" si="43"/>
        <v>IMEWO</v>
      </c>
      <c r="I196" s="64" t="str">
        <f t="shared" si="43"/>
        <v>INTERGEM</v>
      </c>
      <c r="J196" s="64" t="str">
        <f t="shared" si="43"/>
        <v>IVEKA</v>
      </c>
      <c r="K196" s="64" t="str">
        <f t="shared" si="43"/>
        <v>IVERLEK</v>
      </c>
      <c r="L196" s="64" t="str">
        <f t="shared" si="43"/>
        <v>SIBELGAS</v>
      </c>
    </row>
    <row r="197" spans="2:12" ht="13" x14ac:dyDescent="0.25">
      <c r="B197" s="12"/>
      <c r="C197" s="65" t="str">
        <f t="shared" ref="C197:L197" si="44">C7</f>
        <v>aardgas</v>
      </c>
      <c r="D197" s="65" t="str">
        <f t="shared" si="44"/>
        <v>aardgas</v>
      </c>
      <c r="E197" s="65" t="str">
        <f t="shared" si="44"/>
        <v>aardgas</v>
      </c>
      <c r="F197" s="65" t="str">
        <f t="shared" si="44"/>
        <v>aardgas</v>
      </c>
      <c r="G197" s="65" t="str">
        <f t="shared" si="44"/>
        <v>aardgas</v>
      </c>
      <c r="H197" s="65" t="str">
        <f t="shared" si="44"/>
        <v>aardgas</v>
      </c>
      <c r="I197" s="65" t="str">
        <f t="shared" si="44"/>
        <v>aardgas</v>
      </c>
      <c r="J197" s="65" t="str">
        <f t="shared" si="44"/>
        <v>aardgas</v>
      </c>
      <c r="K197" s="65" t="str">
        <f t="shared" si="44"/>
        <v>aardgas</v>
      </c>
      <c r="L197" s="65" t="str">
        <f t="shared" si="44"/>
        <v>aardgas</v>
      </c>
    </row>
    <row r="198" spans="2:12" ht="32.25" customHeight="1" x14ac:dyDescent="0.25">
      <c r="B198" s="11" t="s">
        <v>8</v>
      </c>
      <c r="C198" s="9">
        <f t="shared" ref="C198:L198" si="45">SUM(C17,C20,C23,C26,C29,C31,C41,C45,C51,C57,C63)</f>
        <v>11499677.054450579</v>
      </c>
      <c r="D198" s="9">
        <f t="shared" si="45"/>
        <v>22136751.29430319</v>
      </c>
      <c r="E198" s="9">
        <f t="shared" si="45"/>
        <v>-3411220.0983810239</v>
      </c>
      <c r="F198" s="9">
        <f t="shared" si="45"/>
        <v>-203539.11081981356</v>
      </c>
      <c r="G198" s="9">
        <f t="shared" si="45"/>
        <v>-5868632.3752240343</v>
      </c>
      <c r="H198" s="9">
        <f t="shared" si="45"/>
        <v>-3126047.0409618523</v>
      </c>
      <c r="I198" s="9">
        <f t="shared" si="45"/>
        <v>3798027.7030287436</v>
      </c>
      <c r="J198" s="9">
        <f t="shared" si="45"/>
        <v>1818461.7100002964</v>
      </c>
      <c r="K198" s="9">
        <f t="shared" si="45"/>
        <v>-4328143.0240113866</v>
      </c>
      <c r="L198" s="9">
        <f t="shared" si="45"/>
        <v>684017.99651645706</v>
      </c>
    </row>
    <row r="199" spans="2:12" ht="21" customHeight="1" x14ac:dyDescent="0.25">
      <c r="B199" s="11" t="s">
        <v>7</v>
      </c>
      <c r="C199" s="9">
        <f t="shared" ref="C199:L199" si="46">SUM(C73,C76,C79)</f>
        <v>-30691192.934255756</v>
      </c>
      <c r="D199" s="9">
        <f t="shared" si="46"/>
        <v>-20996111.410275083</v>
      </c>
      <c r="E199" s="9">
        <f t="shared" si="46"/>
        <v>-6284186.9700000007</v>
      </c>
      <c r="F199" s="9">
        <f t="shared" si="46"/>
        <v>-843439.78000000014</v>
      </c>
      <c r="G199" s="9">
        <f t="shared" si="46"/>
        <v>3505676.9272836717</v>
      </c>
      <c r="H199" s="9">
        <f t="shared" si="46"/>
        <v>716097.44139189494</v>
      </c>
      <c r="I199" s="9">
        <f t="shared" si="46"/>
        <v>-5638876.0013783453</v>
      </c>
      <c r="J199" s="9">
        <f t="shared" si="46"/>
        <v>-2843773.5208729524</v>
      </c>
      <c r="K199" s="9">
        <f t="shared" si="46"/>
        <v>1950625.1591503571</v>
      </c>
      <c r="L199" s="9">
        <f t="shared" si="46"/>
        <v>-257204.77955529827</v>
      </c>
    </row>
    <row r="200" spans="2:12" ht="31.5" customHeight="1" x14ac:dyDescent="0.25">
      <c r="B200" s="11" t="s">
        <v>6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2:12" ht="33" customHeight="1" x14ac:dyDescent="0.25">
      <c r="B201" s="8" t="s">
        <v>5</v>
      </c>
      <c r="C201" s="9">
        <f t="shared" ref="C201:L201" si="47">SUM(C88,C91,C94,C96,C106:C107,C116,C118,C121:C122,C129:C130,C132)-SUM(C100,C109,C112,C125:C126)</f>
        <v>58851.136932781148</v>
      </c>
      <c r="D201" s="9">
        <f t="shared" si="47"/>
        <v>247230.35593225257</v>
      </c>
      <c r="E201" s="9">
        <f t="shared" si="47"/>
        <v>-198226.9222517421</v>
      </c>
      <c r="F201" s="9">
        <f t="shared" si="47"/>
        <v>-2849.3109434801172</v>
      </c>
      <c r="G201" s="9">
        <f t="shared" si="47"/>
        <v>-35624.578851696693</v>
      </c>
      <c r="H201" s="9">
        <f t="shared" si="47"/>
        <v>2782.9409136142699</v>
      </c>
      <c r="I201" s="9">
        <f t="shared" si="47"/>
        <v>-40619.712729851904</v>
      </c>
      <c r="J201" s="9">
        <f t="shared" si="47"/>
        <v>43210.317219009063</v>
      </c>
      <c r="K201" s="9">
        <f t="shared" si="47"/>
        <v>-4258.6665775397396</v>
      </c>
      <c r="L201" s="9">
        <f t="shared" si="47"/>
        <v>47206.714222215771</v>
      </c>
    </row>
    <row r="202" spans="2:12" ht="31.5" customHeight="1" x14ac:dyDescent="0.25">
      <c r="B202" s="8" t="s">
        <v>115</v>
      </c>
      <c r="C202" s="9">
        <f t="shared" ref="C202:L202" si="48">+SUM(C150,C153,C156,C158)</f>
        <v>16821869.109634478</v>
      </c>
      <c r="D202" s="9">
        <f t="shared" si="48"/>
        <v>2644187.8747295788</v>
      </c>
      <c r="E202" s="9">
        <f t="shared" si="48"/>
        <v>7153606.7496893043</v>
      </c>
      <c r="F202" s="9">
        <f t="shared" si="48"/>
        <v>1042228.3667964863</v>
      </c>
      <c r="G202" s="9">
        <f t="shared" si="48"/>
        <v>901154.9288174361</v>
      </c>
      <c r="H202" s="9">
        <f t="shared" si="48"/>
        <v>1714480.7057105284</v>
      </c>
      <c r="I202" s="9">
        <f t="shared" si="48"/>
        <v>687838.77031149587</v>
      </c>
      <c r="J202" s="9">
        <f t="shared" si="48"/>
        <v>817305.39114265516</v>
      </c>
      <c r="K202" s="9">
        <f t="shared" si="48"/>
        <v>1440722.8954711629</v>
      </c>
      <c r="L202" s="9">
        <f t="shared" si="48"/>
        <v>420343.42696583015</v>
      </c>
    </row>
    <row r="203" spans="2:12" ht="13.5" customHeight="1" x14ac:dyDescent="0.25"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32.25" customHeight="1" x14ac:dyDescent="0.25">
      <c r="B204" s="6" t="s">
        <v>4</v>
      </c>
      <c r="C204" s="38">
        <f t="shared" ref="C204:L204" si="49">SUM(C202:C202,C198:C201)</f>
        <v>-2310795.6332379188</v>
      </c>
      <c r="D204" s="38">
        <f t="shared" si="49"/>
        <v>4032058.1146899369</v>
      </c>
      <c r="E204" s="38">
        <f t="shared" si="49"/>
        <v>-2740027.2409434626</v>
      </c>
      <c r="F204" s="38">
        <f t="shared" si="49"/>
        <v>-7599.8349668075116</v>
      </c>
      <c r="G204" s="38">
        <f t="shared" si="49"/>
        <v>-1497425.0979746233</v>
      </c>
      <c r="H204" s="38">
        <f t="shared" si="49"/>
        <v>-692685.9529458147</v>
      </c>
      <c r="I204" s="38">
        <f t="shared" si="49"/>
        <v>-1193629.2407679579</v>
      </c>
      <c r="J204" s="38">
        <f t="shared" si="49"/>
        <v>-164796.10251099206</v>
      </c>
      <c r="K204" s="38">
        <f t="shared" si="49"/>
        <v>-941053.6359674061</v>
      </c>
      <c r="L204" s="38">
        <f t="shared" si="49"/>
        <v>894363.35814920475</v>
      </c>
    </row>
    <row r="208" spans="2:12" ht="13" x14ac:dyDescent="0.25">
      <c r="B208" s="3"/>
    </row>
  </sheetData>
  <mergeCells count="11">
    <mergeCell ref="B9:B11"/>
    <mergeCell ref="C9:C11"/>
    <mergeCell ref="D9:D11"/>
    <mergeCell ref="E9:E11"/>
    <mergeCell ref="L9:L11"/>
    <mergeCell ref="F9:F11"/>
    <mergeCell ref="G9:G11"/>
    <mergeCell ref="H9:H11"/>
    <mergeCell ref="I9:I11"/>
    <mergeCell ref="J9:J11"/>
    <mergeCell ref="K9:K11"/>
  </mergeCells>
  <conditionalFormatting sqref="A96:B103 A137:B138 A140:B141 A143:B144 A166:B166 A168:B170 A31:B39 A105:B107 A116:B116 A118:B118 A120:B122 A124:B126 A128:B130 A132:B132 A172:B190 A109:B114 D96:D103 D109:D114 D172:L190 D132 D128:D130 D124:D126 D120:D122 D118 D116 D105:D107 D31:D38 D168:L170 D166:L166 D143:D144 D140:D141 D137:D138">
    <cfRule type="expression" dxfId="19" priority="44">
      <formula>$D$7="gas"</formula>
    </cfRule>
  </conditionalFormatting>
  <conditionalFormatting sqref="D39">
    <cfRule type="expression" dxfId="18" priority="42">
      <formula>$D$7="gas"</formula>
    </cfRule>
  </conditionalFormatting>
  <conditionalFormatting sqref="C109:C114 C172:C190 C132 C128:C130 C124:C126 C120:C122 C118 C116 C105:C107 C31:C38 C168:C170 C166 C143:C144 C140:C141 C137:C138 C96:C103">
    <cfRule type="expression" dxfId="17" priority="18">
      <formula>$D$7="gas"</formula>
    </cfRule>
  </conditionalFormatting>
  <conditionalFormatting sqref="C39">
    <cfRule type="expression" dxfId="16" priority="17">
      <formula>$D$7="gas"</formula>
    </cfRule>
  </conditionalFormatting>
  <conditionalFormatting sqref="E96:E103 E109:E114 E132 E128:E130 E124:E126 E120:E122 E118 E116 E105:E107 E31:E38 E143:E144 E140:E141 E137:E138">
    <cfRule type="expression" dxfId="15" priority="16">
      <formula>$D$7="gas"</formula>
    </cfRule>
  </conditionalFormatting>
  <conditionalFormatting sqref="E39">
    <cfRule type="expression" dxfId="14" priority="15">
      <formula>$D$7="gas"</formula>
    </cfRule>
  </conditionalFormatting>
  <conditionalFormatting sqref="F96:F103 F109:F114 F132 F128:F130 F124:F126 F120:F122 F118 F116 F105:F107 F31:F38 F143:F144 F140:F141 F137:F138">
    <cfRule type="expression" dxfId="13" priority="14">
      <formula>$D$7="gas"</formula>
    </cfRule>
  </conditionalFormatting>
  <conditionalFormatting sqref="F39">
    <cfRule type="expression" dxfId="12" priority="13">
      <formula>$D$7="gas"</formula>
    </cfRule>
  </conditionalFormatting>
  <conditionalFormatting sqref="G96:G103 G109:G114 G132 G128:G130 G124:G126 G120:G122 G118 G116 G105:G107 G31:G38 G143:G144 G140:G141 G137:G138">
    <cfRule type="expression" dxfId="11" priority="12">
      <formula>$D$7="gas"</formula>
    </cfRule>
  </conditionalFormatting>
  <conditionalFormatting sqref="G39">
    <cfRule type="expression" dxfId="10" priority="11">
      <formula>$D$7="gas"</formula>
    </cfRule>
  </conditionalFormatting>
  <conditionalFormatting sqref="H96:H103 H109:H114 H132 H128:H130 H124:H126 H120:H122 H118 H116 H105:H107 H31:H38 H143:H144 H140:H141 H137:H138">
    <cfRule type="expression" dxfId="9" priority="10">
      <formula>$D$7="gas"</formula>
    </cfRule>
  </conditionalFormatting>
  <conditionalFormatting sqref="H39">
    <cfRule type="expression" dxfId="8" priority="9">
      <formula>$D$7="gas"</formula>
    </cfRule>
  </conditionalFormatting>
  <conditionalFormatting sqref="I96:I103 I109:I114 I132 I128:I130 I124:I126 I120:I122 I118 I116 I105:I107 I31:I38 I143:I144 I140:I141 I137:I138">
    <cfRule type="expression" dxfId="7" priority="8">
      <formula>$D$7="gas"</formula>
    </cfRule>
  </conditionalFormatting>
  <conditionalFormatting sqref="I39">
    <cfRule type="expression" dxfId="6" priority="7">
      <formula>$D$7="gas"</formula>
    </cfRule>
  </conditionalFormatting>
  <conditionalFormatting sqref="J96:J103 J109:J114 J132 J128:J130 J124:J126 J120:J122 J118 J116 J105:J107 J31:J38 J143:J144 J140:J141 J137:J138">
    <cfRule type="expression" dxfId="5" priority="6">
      <formula>$D$7="gas"</formula>
    </cfRule>
  </conditionalFormatting>
  <conditionalFormatting sqref="J39">
    <cfRule type="expression" dxfId="4" priority="5">
      <formula>$D$7="gas"</formula>
    </cfRule>
  </conditionalFormatting>
  <conditionalFormatting sqref="K96:K103 K109:K114 K132 K128:K130 K124:K126 K120:K122 K118 K116 K105:K107 K31:K38 K143:K144 K140:K141 K137:K138">
    <cfRule type="expression" dxfId="3" priority="4">
      <formula>$D$7="gas"</formula>
    </cfRule>
  </conditionalFormatting>
  <conditionalFormatting sqref="K39">
    <cfRule type="expression" dxfId="2" priority="3">
      <formula>$D$7="gas"</formula>
    </cfRule>
  </conditionalFormatting>
  <conditionalFormatting sqref="L96:L103 L109:L114 L132 L128:L130 L124:L126 L120:L122 L118 L116 L105:L107 L31:L38 L143:L144 L140:L141 L137:L138">
    <cfRule type="expression" dxfId="1" priority="2">
      <formula>$D$7="gas"</formula>
    </cfRule>
  </conditionalFormatting>
  <conditionalFormatting sqref="L39">
    <cfRule type="expression" dxfId="0" priority="1">
      <formula>$D$7="gas"</formula>
    </cfRule>
  </conditionalFormatting>
  <pageMargins left="0.74803149606299213" right="0.74803149606299213" top="0.98425196850393704" bottom="0.98425196850393704" header="0.51181102362204722" footer="0.51181102362204722"/>
  <pageSetup paperSize="8" scale="47" fitToWidth="3" fitToHeight="3" orientation="portrait" r:id="rId1"/>
  <headerFooter alignWithMargins="0"/>
  <rowBreaks count="2" manualBreakCount="2">
    <brk id="95" max="13" man="1"/>
    <brk id="4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3B96C16DF9D48B4CB8B8993546C0E" ma:contentTypeVersion="17" ma:contentTypeDescription="Een nieuw document maken." ma:contentTypeScope="" ma:versionID="3f86e79cca27c956e6dc23f77207aea0">
  <xsd:schema xmlns:xsd="http://www.w3.org/2001/XMLSchema" xmlns:xs="http://www.w3.org/2001/XMLSchema" xmlns:p="http://schemas.microsoft.com/office/2006/metadata/properties" xmlns:ns2="dc27eef4-d356-41e1-bcf3-2711032fb096" xmlns:ns3="3f81be05-3666-4a6d-a1ba-3aeea25578fa" targetNamespace="http://schemas.microsoft.com/office/2006/metadata/properties" ma:root="true" ma:fieldsID="ee43a18af43596561f2c8c134c7e44dc" ns2:_="" ns3:_="">
    <xsd:import namespace="dc27eef4-d356-41e1-bcf3-2711032fb096"/>
    <xsd:import namespace="3f81be05-3666-4a6d-a1ba-3aeea25578f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ef4-d356-41e1-bcf3-2711032fb096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1be05-3666-4a6d-a1ba-3aeea255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GPost xmlns="dc27eef4-d356-41e1-bcf3-2711032fb096" xsi:nil="true"/>
    <DocumentumID xmlns="dc27eef4-d356-41e1-bcf3-2711032fb096" xsi:nil="true"/>
    <OrigineelGemaaktDoor xmlns="dc27eef4-d356-41e1-bcf3-2711032fb096" xsi:nil="true"/>
    <OrigineelGewijzigdDoor xmlns="dc27eef4-d356-41e1-bcf3-2711032fb096" xsi:nil="true"/>
    <DocumentCategorie xmlns="dc27eef4-d356-41e1-bcf3-2711032fb096" xsi:nil="true"/>
  </documentManagement>
</p:properties>
</file>

<file path=customXml/itemProps1.xml><?xml version="1.0" encoding="utf-8"?>
<ds:datastoreItem xmlns:ds="http://schemas.openxmlformats.org/officeDocument/2006/customXml" ds:itemID="{605A9F43-0DEA-424E-9B0C-B744440E86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497663-61DE-47A5-AC0C-3F51BEDC9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ef4-d356-41e1-bcf3-2711032fb096"/>
    <ds:schemaRef ds:uri="3f81be05-3666-4a6d-a1ba-3aeea255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9A5B31-AD09-4253-A36E-2975DB06E9CD}">
  <ds:schemaRefs>
    <ds:schemaRef ds:uri="http://schemas.microsoft.com/office/2006/metadata/properties"/>
    <ds:schemaRef ds:uri="http://schemas.microsoft.com/office/infopath/2007/PartnerControls"/>
    <ds:schemaRef ds:uri="dc27eef4-d356-41e1-bcf3-2711032fb0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EXO '22 GAS</vt:lpstr>
      <vt:lpstr>'EXO ''22 GAS'!Afdrukbereik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2020-09-29T05:56:58Z</dcterms:created>
  <dcterms:modified xsi:type="dcterms:W3CDTF">2021-09-30T15:22:45Z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0x01010041F3B96C16DF9D48B4CB8B8993546C0E</vt:lpwstr>
  </property>
</Properties>
</file>