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vreg.sharepoint.com/sites/KT_Tariefregulering/Gedeelde  documenten/TM 21-24/7 Analyses/Toegelaten inkomen 2022/"/>
    </mc:Choice>
  </mc:AlternateContent>
  <xr:revisionPtr revIDLastSave="114" documentId="8_{12BACF35-3423-42B6-8B18-E7741FDF8534}" xr6:coauthVersionLast="47" xr6:coauthVersionMax="47" xr10:uidLastSave="{4B28A750-EC2E-4768-BFDD-74E6E6B2E882}"/>
  <bookViews>
    <workbookView xWindow="-110" yWindow="-110" windowWidth="19420" windowHeight="10420" xr2:uid="{DA28F256-4A0E-4B06-B974-4768AD1450C6}"/>
  </bookViews>
  <sheets>
    <sheet name="EXO '22 ELEK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_xlnm.Print_Area" localSheetId="0">'EXO ''22 ELEK'!$A$1:$K$199</definedName>
    <definedName name="Aftakklem_LS">'[1]BASISPRIJZEN MATERIAAL'!$I$188</definedName>
    <definedName name="Codes">'[2]Codes des IM'!$B$2:$D$23</definedName>
    <definedName name="EAN_procent">[3]SleutelEAN_kWh!$O$2</definedName>
    <definedName name="Forfaitair_feeder">75000</definedName>
    <definedName name="Hangslot">'[1]BASISPRIJZEN MATERIAAL'!$I$138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kWh_procent">[3]SleutelEAN_kWh!$O$3</definedName>
    <definedName name="Plaat_postnummer_telefoon">'[1]BASISPRIJZEN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3" i="1" l="1"/>
  <c r="C212" i="1"/>
  <c r="C211" i="1"/>
  <c r="C210" i="1"/>
  <c r="C209" i="1"/>
  <c r="C208" i="1"/>
  <c r="C207" i="1"/>
  <c r="C206" i="1"/>
  <c r="C193" i="1" l="1"/>
  <c r="C31" i="1" l="1"/>
  <c r="C182" i="1"/>
  <c r="C180" i="1"/>
  <c r="C167" i="1"/>
  <c r="C178" i="1"/>
  <c r="C177" i="1"/>
  <c r="C176" i="1"/>
  <c r="C175" i="1"/>
  <c r="C174" i="1"/>
  <c r="C173" i="1"/>
  <c r="C172" i="1"/>
  <c r="C171" i="1"/>
  <c r="C170" i="1"/>
  <c r="C161" i="1"/>
  <c r="C160" i="1"/>
  <c r="C159" i="1"/>
  <c r="C156" i="1"/>
  <c r="C153" i="1"/>
  <c r="C150" i="1"/>
  <c r="C144" i="1"/>
  <c r="C142" i="1"/>
  <c r="C141" i="1"/>
  <c r="C138" i="1"/>
  <c r="C137" i="1"/>
  <c r="C134" i="1"/>
  <c r="C133" i="1"/>
  <c r="C130" i="1"/>
  <c r="C128" i="1"/>
  <c r="C126" i="1"/>
  <c r="C125" i="1"/>
  <c r="C123" i="1"/>
  <c r="C122" i="1"/>
  <c r="C119" i="1"/>
  <c r="C118" i="1"/>
  <c r="C115" i="1"/>
  <c r="C114" i="1"/>
  <c r="C113" i="1"/>
  <c r="C111" i="1"/>
  <c r="C110" i="1"/>
  <c r="C109" i="1"/>
  <c r="C106" i="1"/>
  <c r="C103" i="1"/>
  <c r="C100" i="1"/>
  <c r="C91" i="1"/>
  <c r="C88" i="1"/>
  <c r="C85" i="1"/>
  <c r="C78" i="1"/>
  <c r="C77" i="1"/>
  <c r="C72" i="1"/>
  <c r="C71" i="1"/>
  <c r="C66" i="1"/>
  <c r="C65" i="1"/>
  <c r="C60" i="1"/>
  <c r="C59" i="1"/>
  <c r="C54" i="1"/>
  <c r="C50" i="1"/>
  <c r="C49" i="1"/>
  <c r="C47" i="1"/>
  <c r="C46" i="1"/>
  <c r="C41" i="1"/>
  <c r="C38" i="1"/>
  <c r="C35" i="1"/>
  <c r="C34" i="1"/>
  <c r="C33" i="1"/>
  <c r="C32" i="1"/>
  <c r="C29" i="1"/>
  <c r="C26" i="1"/>
  <c r="C23" i="1"/>
  <c r="C20" i="1"/>
  <c r="C17" i="1"/>
  <c r="M216" i="1" l="1"/>
  <c r="M45" i="1"/>
  <c r="M53" i="1"/>
  <c r="M79" i="1"/>
  <c r="M73" i="1"/>
  <c r="M67" i="1"/>
  <c r="M61" i="1"/>
  <c r="M31" i="1" l="1"/>
  <c r="M58" i="1"/>
  <c r="M57" i="1" s="1"/>
  <c r="M124" i="1"/>
  <c r="M215" i="1"/>
  <c r="M108" i="1"/>
  <c r="M121" i="1"/>
  <c r="M64" i="1"/>
  <c r="M63" i="1" s="1"/>
  <c r="M112" i="1"/>
  <c r="M169" i="1"/>
  <c r="M48" i="1"/>
  <c r="M44" i="1" s="1"/>
  <c r="M43" i="1" s="1"/>
  <c r="M76" i="1"/>
  <c r="M75" i="1" s="1"/>
  <c r="M158" i="1"/>
  <c r="M70" i="1"/>
  <c r="M69" i="1" s="1"/>
  <c r="L216" i="1"/>
  <c r="L70" i="1"/>
  <c r="L69" i="1" s="1"/>
  <c r="L53" i="1"/>
  <c r="L48" i="1"/>
  <c r="L45" i="1"/>
  <c r="L112" i="1"/>
  <c r="L79" i="1"/>
  <c r="L73" i="1"/>
  <c r="L67" i="1"/>
  <c r="L61" i="1"/>
  <c r="M217" i="1" l="1"/>
  <c r="L58" i="1"/>
  <c r="L57" i="1" s="1"/>
  <c r="L124" i="1"/>
  <c r="L158" i="1"/>
  <c r="L76" i="1"/>
  <c r="L75" i="1" s="1"/>
  <c r="L121" i="1"/>
  <c r="L108" i="1"/>
  <c r="L44" i="1"/>
  <c r="L43" i="1" s="1"/>
  <c r="L169" i="1"/>
  <c r="L31" i="1"/>
  <c r="L64" i="1"/>
  <c r="L63" i="1" s="1"/>
  <c r="L215" i="1"/>
  <c r="K216" i="1"/>
  <c r="K64" i="1"/>
  <c r="K63" i="1" s="1"/>
  <c r="K53" i="1"/>
  <c r="K48" i="1"/>
  <c r="K79" i="1"/>
  <c r="K73" i="1"/>
  <c r="K67" i="1"/>
  <c r="K61" i="1"/>
  <c r="K45" i="1"/>
  <c r="K187" i="1"/>
  <c r="K188" i="1"/>
  <c r="K189" i="1"/>
  <c r="K76" i="1" l="1"/>
  <c r="K75" i="1" s="1"/>
  <c r="K121" i="1"/>
  <c r="K158" i="1"/>
  <c r="K70" i="1"/>
  <c r="K69" i="1" s="1"/>
  <c r="L217" i="1"/>
  <c r="K108" i="1"/>
  <c r="K58" i="1"/>
  <c r="K57" i="1" s="1"/>
  <c r="K112" i="1"/>
  <c r="K124" i="1"/>
  <c r="K191" i="1"/>
  <c r="K169" i="1"/>
  <c r="K215" i="1"/>
  <c r="K31" i="1"/>
  <c r="K44" i="1"/>
  <c r="K43" i="1" s="1"/>
  <c r="J216" i="1"/>
  <c r="J121" i="1"/>
  <c r="J70" i="1"/>
  <c r="J69" i="1" s="1"/>
  <c r="J64" i="1"/>
  <c r="J58" i="1"/>
  <c r="J57" i="1" s="1"/>
  <c r="J53" i="1"/>
  <c r="J48" i="1"/>
  <c r="J79" i="1"/>
  <c r="J73" i="1"/>
  <c r="J67" i="1"/>
  <c r="J61" i="1"/>
  <c r="K194" i="1" l="1"/>
  <c r="K217" i="1"/>
  <c r="K193" i="1"/>
  <c r="J45" i="1"/>
  <c r="J44" i="1" s="1"/>
  <c r="J43" i="1" s="1"/>
  <c r="K195" i="1"/>
  <c r="J76" i="1"/>
  <c r="J75" i="1" s="1"/>
  <c r="K190" i="1"/>
  <c r="J124" i="1"/>
  <c r="J112" i="1"/>
  <c r="J169" i="1"/>
  <c r="J215" i="1"/>
  <c r="J31" i="1"/>
  <c r="J108" i="1"/>
  <c r="J158" i="1"/>
  <c r="J63" i="1"/>
  <c r="K197" i="1" l="1"/>
  <c r="J217" i="1"/>
  <c r="I216" i="1"/>
  <c r="I124" i="1"/>
  <c r="I70" i="1"/>
  <c r="I69" i="1" s="1"/>
  <c r="I64" i="1"/>
  <c r="I63" i="1" s="1"/>
  <c r="I58" i="1"/>
  <c r="I57" i="1" s="1"/>
  <c r="I53" i="1"/>
  <c r="I79" i="1"/>
  <c r="I73" i="1"/>
  <c r="I67" i="1"/>
  <c r="I61" i="1"/>
  <c r="I121" i="1" l="1"/>
  <c r="I45" i="1"/>
  <c r="I76" i="1"/>
  <c r="I75" i="1" s="1"/>
  <c r="I112" i="1"/>
  <c r="I48" i="1"/>
  <c r="I108" i="1"/>
  <c r="I158" i="1"/>
  <c r="I169" i="1"/>
  <c r="I215" i="1"/>
  <c r="I31" i="1"/>
  <c r="I44" i="1" l="1"/>
  <c r="I43" i="1" s="1"/>
  <c r="I217" i="1"/>
  <c r="H58" i="1"/>
  <c r="H57" i="1" s="1"/>
  <c r="H53" i="1"/>
  <c r="H112" i="1"/>
  <c r="H79" i="1"/>
  <c r="H73" i="1"/>
  <c r="H67" i="1"/>
  <c r="H64" i="1"/>
  <c r="H63" i="1" s="1"/>
  <c r="H61" i="1"/>
  <c r="H45" i="1"/>
  <c r="H216" i="1"/>
  <c r="H215" i="1"/>
  <c r="H124" i="1" l="1"/>
  <c r="H48" i="1"/>
  <c r="H44" i="1" s="1"/>
  <c r="H43" i="1" s="1"/>
  <c r="H70" i="1"/>
  <c r="H69" i="1" s="1"/>
  <c r="H169" i="1"/>
  <c r="H108" i="1"/>
  <c r="H121" i="1"/>
  <c r="H158" i="1"/>
  <c r="H76" i="1"/>
  <c r="H75" i="1" s="1"/>
  <c r="H217" i="1"/>
  <c r="H31" i="1"/>
  <c r="G215" i="1"/>
  <c r="G216" i="1"/>
  <c r="G124" i="1"/>
  <c r="G121" i="1"/>
  <c r="G76" i="1"/>
  <c r="G75" i="1" s="1"/>
  <c r="G58" i="1"/>
  <c r="G57" i="1" s="1"/>
  <c r="G53" i="1"/>
  <c r="G48" i="1"/>
  <c r="G158" i="1"/>
  <c r="G79" i="1"/>
  <c r="G73" i="1"/>
  <c r="G67" i="1"/>
  <c r="G64" i="1"/>
  <c r="G61" i="1"/>
  <c r="G108" i="1" l="1"/>
  <c r="G45" i="1"/>
  <c r="G44" i="1" s="1"/>
  <c r="G43" i="1" s="1"/>
  <c r="G70" i="1"/>
  <c r="G69" i="1" s="1"/>
  <c r="G112" i="1"/>
  <c r="G169" i="1"/>
  <c r="G31" i="1"/>
  <c r="G217" i="1"/>
  <c r="G63" i="1"/>
  <c r="F158" i="1"/>
  <c r="F53" i="1"/>
  <c r="F45" i="1"/>
  <c r="F216" i="1"/>
  <c r="F79" i="1"/>
  <c r="F73" i="1"/>
  <c r="F70" i="1"/>
  <c r="F69" i="1" s="1"/>
  <c r="F67" i="1"/>
  <c r="F64" i="1"/>
  <c r="F63" i="1" s="1"/>
  <c r="F61" i="1"/>
  <c r="F76" i="1" l="1"/>
  <c r="F75" i="1" s="1"/>
  <c r="F112" i="1"/>
  <c r="F108" i="1"/>
  <c r="F121" i="1"/>
  <c r="F31" i="1"/>
  <c r="F48" i="1"/>
  <c r="F44" i="1" s="1"/>
  <c r="F43" i="1" s="1"/>
  <c r="F58" i="1"/>
  <c r="F57" i="1" s="1"/>
  <c r="F124" i="1"/>
  <c r="F215" i="1"/>
  <c r="F169" i="1"/>
  <c r="E124" i="1"/>
  <c r="E53" i="1"/>
  <c r="E216" i="1"/>
  <c r="E79" i="1"/>
  <c r="E73" i="1"/>
  <c r="E67" i="1"/>
  <c r="E61" i="1"/>
  <c r="M195" i="1"/>
  <c r="L195" i="1"/>
  <c r="J195" i="1"/>
  <c r="I195" i="1"/>
  <c r="H195" i="1"/>
  <c r="G195" i="1"/>
  <c r="M194" i="1"/>
  <c r="L194" i="1"/>
  <c r="J194" i="1"/>
  <c r="I194" i="1"/>
  <c r="H194" i="1"/>
  <c r="G194" i="1"/>
  <c r="F194" i="1"/>
  <c r="M193" i="1"/>
  <c r="L193" i="1"/>
  <c r="J193" i="1"/>
  <c r="I193" i="1"/>
  <c r="H193" i="1"/>
  <c r="G193" i="1"/>
  <c r="M191" i="1"/>
  <c r="L191" i="1"/>
  <c r="J191" i="1"/>
  <c r="I191" i="1"/>
  <c r="H191" i="1"/>
  <c r="G191" i="1"/>
  <c r="F191" i="1"/>
  <c r="H190" i="1"/>
  <c r="L190" i="1"/>
  <c r="G190" i="1"/>
  <c r="D79" i="1"/>
  <c r="D73" i="1"/>
  <c r="D67" i="1"/>
  <c r="D61" i="1"/>
  <c r="D53" i="1"/>
  <c r="F195" i="1" l="1"/>
  <c r="F217" i="1"/>
  <c r="F193" i="1"/>
  <c r="E70" i="1"/>
  <c r="E69" i="1" s="1"/>
  <c r="E76" i="1"/>
  <c r="E75" i="1" s="1"/>
  <c r="E121" i="1"/>
  <c r="E158" i="1"/>
  <c r="E215" i="1"/>
  <c r="E45" i="1"/>
  <c r="E191" i="1"/>
  <c r="L197" i="1"/>
  <c r="H197" i="1"/>
  <c r="G197" i="1"/>
  <c r="E64" i="1"/>
  <c r="E63" i="1" s="1"/>
  <c r="E112" i="1"/>
  <c r="E31" i="1"/>
  <c r="D216" i="1"/>
  <c r="E58" i="1"/>
  <c r="E57" i="1" s="1"/>
  <c r="D215" i="1"/>
  <c r="E48" i="1"/>
  <c r="E169" i="1"/>
  <c r="E108" i="1"/>
  <c r="F190" i="1"/>
  <c r="D191" i="1"/>
  <c r="D169" i="1"/>
  <c r="I190" i="1"/>
  <c r="I197" i="1" s="1"/>
  <c r="J190" i="1"/>
  <c r="J197" i="1" s="1"/>
  <c r="M190" i="1"/>
  <c r="M197" i="1" s="1"/>
  <c r="D108" i="1"/>
  <c r="D112" i="1"/>
  <c r="D158" i="1"/>
  <c r="D124" i="1"/>
  <c r="D121" i="1"/>
  <c r="D76" i="1"/>
  <c r="D75" i="1" s="1"/>
  <c r="D31" i="1"/>
  <c r="D70" i="1"/>
  <c r="D69" i="1" s="1"/>
  <c r="D64" i="1"/>
  <c r="D63" i="1" s="1"/>
  <c r="D58" i="1"/>
  <c r="D57" i="1" s="1"/>
  <c r="D48" i="1"/>
  <c r="D45" i="1"/>
  <c r="F197" i="1" l="1"/>
  <c r="E194" i="1"/>
  <c r="D217" i="1"/>
  <c r="E193" i="1"/>
  <c r="D195" i="1"/>
  <c r="E195" i="1"/>
  <c r="E44" i="1"/>
  <c r="E43" i="1" s="1"/>
  <c r="C215" i="1"/>
  <c r="C216" i="1"/>
  <c r="E217" i="1"/>
  <c r="C191" i="1"/>
  <c r="D193" i="1"/>
  <c r="D194" i="1"/>
  <c r="D44" i="1"/>
  <c r="D43" i="1" s="1"/>
  <c r="C217" i="1" l="1"/>
  <c r="E190" i="1"/>
  <c r="E197" i="1" s="1"/>
  <c r="D190" i="1"/>
  <c r="D197" i="1" s="1"/>
  <c r="C53" i="1" l="1"/>
  <c r="C189" i="1"/>
  <c r="C205" i="1" s="1"/>
  <c r="C188" i="1"/>
  <c r="C204" i="1" s="1"/>
  <c r="C187" i="1"/>
  <c r="C203" i="1" s="1"/>
  <c r="C79" i="1"/>
  <c r="C73" i="1"/>
  <c r="C67" i="1"/>
  <c r="C61" i="1"/>
  <c r="M189" i="1"/>
  <c r="M205" i="1" s="1"/>
  <c r="M188" i="1"/>
  <c r="M204" i="1" s="1"/>
  <c r="M187" i="1"/>
  <c r="M203" i="1" s="1"/>
  <c r="L189" i="1"/>
  <c r="L205" i="1" s="1"/>
  <c r="L188" i="1"/>
  <c r="L204" i="1" s="1"/>
  <c r="L187" i="1"/>
  <c r="L203" i="1" s="1"/>
  <c r="K205" i="1"/>
  <c r="K204" i="1"/>
  <c r="K203" i="1"/>
  <c r="J189" i="1"/>
  <c r="J205" i="1" s="1"/>
  <c r="J188" i="1"/>
  <c r="J204" i="1" s="1"/>
  <c r="J187" i="1"/>
  <c r="J203" i="1" s="1"/>
  <c r="I189" i="1"/>
  <c r="I205" i="1" s="1"/>
  <c r="I188" i="1"/>
  <c r="I204" i="1" s="1"/>
  <c r="I187" i="1"/>
  <c r="I203" i="1" s="1"/>
  <c r="H189" i="1"/>
  <c r="H205" i="1" s="1"/>
  <c r="H188" i="1"/>
  <c r="H204" i="1" s="1"/>
  <c r="H187" i="1"/>
  <c r="H203" i="1" s="1"/>
  <c r="G189" i="1"/>
  <c r="G205" i="1" s="1"/>
  <c r="G188" i="1"/>
  <c r="G204" i="1" s="1"/>
  <c r="G187" i="1"/>
  <c r="G203" i="1" s="1"/>
  <c r="F189" i="1"/>
  <c r="F205" i="1" s="1"/>
  <c r="F188" i="1"/>
  <c r="F204" i="1" s="1"/>
  <c r="F187" i="1"/>
  <c r="F203" i="1" s="1"/>
  <c r="E189" i="1"/>
  <c r="E205" i="1" s="1"/>
  <c r="E188" i="1"/>
  <c r="E204" i="1" s="1"/>
  <c r="E187" i="1"/>
  <c r="E203" i="1" s="1"/>
  <c r="C124" i="1" l="1"/>
  <c r="C58" i="1"/>
  <c r="C57" i="1" s="1"/>
  <c r="C48" i="1"/>
  <c r="C112" i="1"/>
  <c r="C45" i="1"/>
  <c r="C70" i="1"/>
  <c r="C69" i="1" s="1"/>
  <c r="C64" i="1"/>
  <c r="C63" i="1" s="1"/>
  <c r="C76" i="1"/>
  <c r="C75" i="1" s="1"/>
  <c r="C108" i="1"/>
  <c r="C121" i="1"/>
  <c r="C158" i="1"/>
  <c r="C194" i="1" s="1"/>
  <c r="C169" i="1"/>
  <c r="C195" i="1" s="1"/>
  <c r="C44" i="1" l="1"/>
  <c r="C43" i="1" s="1"/>
  <c r="C190" i="1" l="1"/>
  <c r="C197" i="1" s="1"/>
  <c r="D189" i="1"/>
  <c r="D205" i="1" s="1"/>
  <c r="A19" i="1"/>
  <c r="A22" i="1" s="1"/>
  <c r="A25" i="1" s="1"/>
  <c r="A28" i="1" s="1"/>
  <c r="A43" i="1" s="1"/>
  <c r="A53" i="1" s="1"/>
  <c r="A57" i="1" s="1"/>
  <c r="A63" i="1" s="1"/>
  <c r="A69" i="1" s="1"/>
  <c r="A75" i="1" s="1"/>
  <c r="A99" i="1" s="1"/>
  <c r="A102" i="1" s="1"/>
  <c r="A105" i="1" s="1"/>
  <c r="A108" i="1" s="1"/>
  <c r="A117" i="1" s="1"/>
  <c r="A121" i="1" s="1"/>
  <c r="A132" i="1" s="1"/>
  <c r="A136" i="1" s="1"/>
  <c r="A140" i="1" s="1"/>
  <c r="A149" i="1" s="1"/>
  <c r="A152" i="1" s="1"/>
  <c r="A155" i="1" s="1"/>
  <c r="A158" i="1" s="1"/>
  <c r="A166" i="1" s="1"/>
  <c r="A169" i="1" s="1"/>
  <c r="D188" i="1"/>
  <c r="D204" i="1" s="1"/>
  <c r="D187" i="1" l="1"/>
  <c r="D203" i="1" s="1"/>
</calcChain>
</file>

<file path=xl/sharedStrings.xml><?xml version="1.0" encoding="utf-8"?>
<sst xmlns="http://schemas.openxmlformats.org/spreadsheetml/2006/main" count="209" uniqueCount="127">
  <si>
    <t>TOTAAL EXOGENE KOSTEN</t>
  </si>
  <si>
    <t>TOTAAL EXOGENE KOSTEN M.B.T. TRANSMISSIE</t>
  </si>
  <si>
    <t>TOTAAL EXOGENE KOSTEN M.B.T. DISTRIBUTIE</t>
  </si>
  <si>
    <t>Exogene kosten i.h.k.v. het tarief voor belastingen, heffingen, toeslagen, bijdragen en retributies</t>
  </si>
  <si>
    <t>Exogene kosten i.h.k.v. het tarief voor de compensatie van de netverliezen</t>
  </si>
  <si>
    <t>Exogene kosten i.h.k.v. het tarief voor de regeling van de spanning en het reactief vermogen</t>
  </si>
  <si>
    <t>Exogene kosten i.h.k.v. transmissienetkosten</t>
  </si>
  <si>
    <t>Exogene kosten i.h.k.v. het tarief voor openbare dienstverplichtingen</t>
  </si>
  <si>
    <t>Exogene kosten i.h.k.v. het tarief voor het databeheer</t>
  </si>
  <si>
    <t>Exogene kosten i.h.k.v. het tarief voor het systeembeheer</t>
  </si>
  <si>
    <t>Exogene kosten i.h.k.v. het basistarief voor het gebruik van het net</t>
  </si>
  <si>
    <t>Budget</t>
  </si>
  <si>
    <t>Toeslag voor de taksen op masten en sleuven</t>
  </si>
  <si>
    <t>ODV - financiering maatregelen ter bevordering REG</t>
  </si>
  <si>
    <t>ODV - financiering steunmaatregelen hernieuwbare energie en WKK</t>
  </si>
  <si>
    <t>ODV - financiering strategische reserve</t>
  </si>
  <si>
    <t>ODV - financiering groenestroomcertificaten</t>
  </si>
  <si>
    <t>ODV - financiering van de aansluiting offshore windturbineparken</t>
  </si>
  <si>
    <t>Tarief marktintegratie</t>
  </si>
  <si>
    <t>Tarief vermogensreserve en blackstart</t>
  </si>
  <si>
    <t>Tarief aanvullende afname of injectie reactieve energie</t>
  </si>
  <si>
    <t>Tarief beheer elektrisch systeem</t>
  </si>
  <si>
    <t>Tarief beheer en ontwikkeling netwerkinfrastructuur - aansluitingstarieven</t>
  </si>
  <si>
    <t>Tarief beheer en ontwikkeling netwerkinfrastructuur - ter beschikking gesteld vermogen voor afname</t>
  </si>
  <si>
    <t>Tarief beheer en ontwikkeling netwerkinfrastructuur - jaarpiek voor afname</t>
  </si>
  <si>
    <t>Tarief beheer en ontwikkeling netwerkinfrastructuur - maandpiek voor afname</t>
  </si>
  <si>
    <t>Heffing volgens het Decreet houdende het Grootschalig Referentiebestand</t>
  </si>
  <si>
    <t>Retributies</t>
  </si>
  <si>
    <t xml:space="preserve">Lasten van niet-gekapitaliseerde pensioenen </t>
  </si>
  <si>
    <t>Belastingen, heffingen, toeslagen, bijdragen en retributies</t>
  </si>
  <si>
    <t>Afbouw regulatoir saldo inzake herindexering van het budget voor endogene kosten, zoals vastgelegd in de tariefmethodologie (positieve waarde voor recuperatie tekort, en omgekeerd)</t>
  </si>
  <si>
    <t>Afbouw regulatoir saldo inzake volumerisico endogeen budget, zoals vastgelegd in de tariefmethodologie (positieve waarde voor recuperatie tekort, en omgekeerd)</t>
  </si>
  <si>
    <t>Kosten t.g.v. terugvorderingen door de Vlaamse Overheid van onterechte financiering van openbaredienstverplichtingen</t>
  </si>
  <si>
    <t>m.b.t. onterecht aangekochte GSC en WKC aan minimumwaarde</t>
  </si>
  <si>
    <t>m.b.t. onterecht uitgekeerde REG-premies</t>
  </si>
  <si>
    <t>Waardeverminderingen op vorderingen t.g.v. fraudedossiers</t>
  </si>
  <si>
    <t>Opbrengsten uit niet-recurrente recuperatie van exogene kosten uit bijvoorbeeld fraudezaken</t>
  </si>
  <si>
    <t>Solidarisering WKC</t>
  </si>
  <si>
    <t>Solidarisering GSC</t>
  </si>
  <si>
    <t>Netto-uitgaven/ -inkomsten (positieve waarde voor een netto-uitgave, en omgekeerd) i.h.k.v. de verrekening van de kost van GSC en WKC onder distributienetbeheerders volgens Energiedecreet (solidarisering opkoopverplichting)</t>
  </si>
  <si>
    <t>Voorraadwijziging WKC (toename voorraad: negatieve waarde, afname voorraad: positieve waarde)</t>
  </si>
  <si>
    <t>Voorraadwijziging GSC (toename voorraad: negatieve waarde, afname voorraad: positieve waarde)</t>
  </si>
  <si>
    <t>Overige verkopen</t>
  </si>
  <si>
    <t>Verkopen t.a.v. de Vlaamse Overheid</t>
  </si>
  <si>
    <t>Verkochte WKC</t>
  </si>
  <si>
    <t>Verkochte GSC</t>
  </si>
  <si>
    <t>Aangekochte WKC</t>
  </si>
  <si>
    <t>Aangekochte GSC</t>
  </si>
  <si>
    <t>Verplicht aangekochte GSC en WKC aan minimumwaarde volgens Energiedecreet</t>
  </si>
  <si>
    <t>Recuperatie van kosten m.b.t. de actieverplichting sociale energie efficiëntieprojecten</t>
  </si>
  <si>
    <t xml:space="preserve">Recuperatie van kosten m.b.t. de actieverplichting energiescans </t>
  </si>
  <si>
    <t>Recuperatie van kosten m.b.t. REG-premies</t>
  </si>
  <si>
    <t>Recuperatie van kosten van de openbaredienstverplichtingen m.b.t. het stimuleren van rationeel energiegebruik (REG):</t>
  </si>
  <si>
    <t>Kosten m.b.t. de actieverplichting sociale energie efficiëntieprojecten</t>
  </si>
  <si>
    <t xml:space="preserve">Kosten m.b.t. de actieverplichting energiescans </t>
  </si>
  <si>
    <t>Kosten m.b.t. REG-premies</t>
  </si>
  <si>
    <t>Kosten van de openbaredienstverplichtingen m.b.t. het stimuleren van rationeel energiegebruik (REG) volgens Energiebesluit:</t>
  </si>
  <si>
    <t>Tarief voor openbare dienstverplichtingen</t>
  </si>
  <si>
    <t>Tarief voor het databeheer</t>
  </si>
  <si>
    <t>Kapitaalkostvergoeding voor het regulatoir saldo inzake herwaarderingsmeerwaarden</t>
  </si>
  <si>
    <t>Kapitaalkostvergoeding voor het regulatoir saldo inzake vennootschapsbelasting</t>
  </si>
  <si>
    <t>Kapitaalkostvergoeding voor het regulatoir saldo inzake herindexering van het budget voor endogene kosten</t>
  </si>
  <si>
    <t>Kapitaalkostvergoeding voor het regulatoir saldo inzake volumerisico endogeen budget</t>
  </si>
  <si>
    <t>Kapitaalkostvergoeding groenestroom- en warmtekrachtcertificaten (GSC en WKC)</t>
  </si>
  <si>
    <t>Afbouw regulatoir saldo inzake herwaarderingsmeerwaarden</t>
  </si>
  <si>
    <t>Afbouw regulatoir saldo inzake vennootschapsbelasting, zoals vastgelegd in de tariefmethodologie (positieve waarde voor recuperatie tekort, en omgekeerd)</t>
  </si>
  <si>
    <t>Basistarief voor het gebruik van het net</t>
  </si>
  <si>
    <t>boekjaar</t>
  </si>
  <si>
    <t>GASELWEST</t>
  </si>
  <si>
    <t>elektriciteit</t>
  </si>
  <si>
    <t>Gemiddelde voorraad GSC en WKC (boekhoudkundige waarde) voor boekjaar 2021</t>
  </si>
  <si>
    <t>Beginvoorraad GSC en WKC (01/01/2021)</t>
  </si>
  <si>
    <t>Beginvoorraad GSC (01/01/2021)</t>
  </si>
  <si>
    <t>Beginvoorraad WKC (01/01/2021)</t>
  </si>
  <si>
    <t>Eindvoorraad GSC en WKC (31/12/2021)</t>
  </si>
  <si>
    <t>Eindvoorraad GSC (31/12/2021)</t>
  </si>
  <si>
    <t>Eindvoorraad WKC (31/12/2021)</t>
  </si>
  <si>
    <t>Kapitaalkostvergoeding voor boekjaar 2021 (in te vullen door de VREG)</t>
  </si>
  <si>
    <t>Gemiddeld regulatoir saldo volumerisico endogeen budget voor boekjaar 2021 (positieve waarde voor tekort, en omgekeerd)</t>
  </si>
  <si>
    <t>Regulatoir saldo volumerisico endogeen budget bij het begin van het boekjaar (01/01/2021) (positieve waarde voor tekort, en omgekeerd)</t>
  </si>
  <si>
    <t>Regulatoir saldo volumerisico endogeen budget op het einde van het boekjaar (31/12/2021) (positieve waarde voor tekort, en omgekeerd)</t>
  </si>
  <si>
    <t>Gemiddeld regulatoir saldo herindexering van het budget voor endogene kosten voor boekjaar 2021 (positieve waarde voor tekort, en omgekeerd)</t>
  </si>
  <si>
    <t>Regulatoir saldo herindexering van het budget voor endogene kosten bij het begin van het boekjaar (01/01/2021) (positieve waarde voor tekort, en omgekeerd)</t>
  </si>
  <si>
    <t>Regulatoir saldo herindexering van het budget voor endogene kosten op het einde van het boekjaar (31/12/2021) (positieve waarde voor tekort, en omgekeerd)</t>
  </si>
  <si>
    <t>Gemiddeld regulatoir saldo vennootschapsbelasting voor boekjaar 2021 (positieve waarde voor tekort, en omgekeerd)</t>
  </si>
  <si>
    <t>Regulatoir saldo vennootschapsbelasting bij het begin van het boekjaar (01/01/2021) (positieve waarde voor tekort, en omgekeerd)</t>
  </si>
  <si>
    <t>Regulatoir saldo vennootschapsbelasting op het einde van het boekjaar (31/12/2021) (positieve waarde voor tekort, en omgekeerd)</t>
  </si>
  <si>
    <t>Gemiddeld regulatoir saldo herwaarderingsmeerwaarden voor boekjaar 2021 (positieve waarde voor tekort, en omgekeerd)</t>
  </si>
  <si>
    <t>Regulatoir saldo herwaarderingsmeerwaarden bij het begin van het boekjaar (01/01/2021) (positieve waarde voor tekort, en omgekeerd)</t>
  </si>
  <si>
    <t>Regulatoir saldo herwaarderingsmeerwaarden op het einde van het boekjaar (31/12/2021) (positieve waarde voor tekort, en omgekeerd)</t>
  </si>
  <si>
    <t>Kost m.b.t. de door Elia aan de distributienetbeheerder aangerekende vergoeding voor het gebruik van het transmissienet (elektriciteit) - exclusief federale bijdrage elektriciteit</t>
  </si>
  <si>
    <t>Kost m.b.t. de door een andere distributienetbeheerder (via doorvoer) aangerekende vergoeding voor het gebruik van het transmissienet (elektriciteit) - exclusief federale bijdrage elektriciteit</t>
  </si>
  <si>
    <t>Opbrengst uit de aan een andere distributienetbeheer (via doorvoer) aangerekende vergoeding voor het gebruik van het transmissienet (elektriciteit) - exclusief federale bijdrage elektriciteit</t>
  </si>
  <si>
    <t>FLUVIUS ANTWERPEN</t>
  </si>
  <si>
    <t>FLUVIUS LIMBURG</t>
  </si>
  <si>
    <t>FLUVIUS WEST</t>
  </si>
  <si>
    <t>IMEWO</t>
  </si>
  <si>
    <t>INTERGEM</t>
  </si>
  <si>
    <t>IVEKA</t>
  </si>
  <si>
    <t>IVERLEK</t>
  </si>
  <si>
    <t>SIBELGAS</t>
  </si>
  <si>
    <t>PBE</t>
  </si>
  <si>
    <t>ALLE DNB'S</t>
  </si>
  <si>
    <t>OMSCHRIJVING EXOGENE KOSTENRUBRIEKEN</t>
  </si>
  <si>
    <r>
      <t xml:space="preserve">Kost m.b.t. de door Elia aan de distributienetbeheerder aangerekende vergoeding voor het gebruik van het transmissienet (elektriciteit) - </t>
    </r>
    <r>
      <rPr>
        <b/>
        <sz val="10"/>
        <rFont val="Arial"/>
        <family val="2"/>
      </rPr>
      <t xml:space="preserve">exclusief </t>
    </r>
    <r>
      <rPr>
        <sz val="10"/>
        <rFont val="Arial"/>
        <family val="2"/>
      </rPr>
      <t>federale bijdrage elektriciteit</t>
    </r>
  </si>
  <si>
    <r>
      <t xml:space="preserve">Kost m.b.t. de door een andere distributienetbeheerder (via doorvoer) aangerekende vergoeding voor het gebruik van het transmissienet (elektriciteit) - </t>
    </r>
    <r>
      <rPr>
        <b/>
        <sz val="10"/>
        <rFont val="Arial"/>
        <family val="2"/>
      </rPr>
      <t xml:space="preserve">exclusief </t>
    </r>
    <r>
      <rPr>
        <sz val="10"/>
        <rFont val="Arial"/>
        <family val="2"/>
      </rPr>
      <t>federale bijdrage elektriciteit</t>
    </r>
  </si>
  <si>
    <t>Tarief beheer en ontwikkeling netwerkinfrastructuur</t>
  </si>
  <si>
    <r>
      <t xml:space="preserve">Opbrengst uit de aan een andere distributienetbeheer (via doorvoer) aangerekende vergoeding voor het gebruik van het transmissienet (elektriciteit) - </t>
    </r>
    <r>
      <rPr>
        <b/>
        <sz val="10"/>
        <rFont val="Arial"/>
        <family val="2"/>
      </rPr>
      <t>exclusief</t>
    </r>
    <r>
      <rPr>
        <sz val="10"/>
        <rFont val="Arial"/>
        <family val="2"/>
      </rPr>
      <t xml:space="preserve"> federale bijdrage elektriciteit</t>
    </r>
  </si>
  <si>
    <t>Tarief reactieve energie</t>
  </si>
  <si>
    <t>Tarief toeslagen</t>
  </si>
  <si>
    <t>M.b.t. het tarief toeslagen</t>
  </si>
  <si>
    <t>Tarief overige transmissie</t>
  </si>
  <si>
    <t>Afbouw regulatoir saldo inzake exogene kosten, zoals vastgelegd in de tariefmethodologie (positieve waarde voor recuperatie tekort, en omgekeerd)</t>
  </si>
  <si>
    <t>M.b.t. het tarief overige transmissie</t>
  </si>
  <si>
    <t>M.b.t. het tarief netgebruik</t>
  </si>
  <si>
    <t xml:space="preserve">Kapitaalkostvergoeding voor het regulatoir saldo inzake exogene kosten </t>
  </si>
  <si>
    <t>Gecumuleerd regulatoir saldo exogene kosten bij het begin van het boekjaar (01/01/2022) (positieve waarde voor tekort, en omgekeerd)</t>
  </si>
  <si>
    <t>Kapitaalkostvergoeding regulatoire saldi voor boekjaar 2022 volgens tariefmethodologie (in te vullen door de VREG)</t>
  </si>
  <si>
    <t>M.b.t. het tarief openbare dienstverplichtingen</t>
  </si>
  <si>
    <t>Exogene kosten i.h.k.v. het tarief reactieve energie</t>
  </si>
  <si>
    <t>Exogene kosten i.h.k.v. het tarief databeheer</t>
  </si>
  <si>
    <t>Exogene kosten i.h.k.v. het tarief openbare dienstverplichtingen</t>
  </si>
  <si>
    <t>Exogene kosten i.h.k.v. het tarief toeslagen</t>
  </si>
  <si>
    <t>Exogene kosten i.h.k.v. het tarief overige transmissie</t>
  </si>
  <si>
    <t>Exogene kosten i.h.k.v. het tarief netgebruik</t>
  </si>
  <si>
    <t>EXOGENE KOSTEN VOLGENS TARIEFSTRUCTUUR 2022H2</t>
  </si>
  <si>
    <t>EXOGENE KOSTEN VOLGENS TARIEFSTRUCTUUR 2022H1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</si>
</sst>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&quot;€&quot;\ #,##0.00"/>
  </numFmts>
  <fonts count="7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3" applyNumberFormat="1" applyFont="1" applyFill="1" applyBorder="1" applyAlignment="1" applyProtection="1">
      <alignment horizontal="right" vertical="center"/>
    </xf>
    <xf numFmtId="4" fontId="3" fillId="0" borderId="1" xfId="4" applyNumberFormat="1" applyFont="1" applyBorder="1" applyAlignment="1">
      <alignment horizontal="left" vertical="center" wrapText="1"/>
    </xf>
    <xf numFmtId="164" fontId="1" fillId="2" borderId="0" xfId="3" applyFont="1" applyFill="1" applyBorder="1" applyAlignment="1" applyProtection="1">
      <alignment vertical="center"/>
    </xf>
    <xf numFmtId="4" fontId="4" fillId="0" borderId="1" xfId="4" applyNumberFormat="1" applyFont="1" applyBorder="1" applyAlignment="1">
      <alignment horizontal="left" vertical="center" wrapText="1"/>
    </xf>
    <xf numFmtId="165" fontId="4" fillId="2" borderId="1" xfId="3" applyNumberFormat="1" applyFont="1" applyFill="1" applyBorder="1" applyAlignment="1" applyProtection="1">
      <alignment vertical="center"/>
    </xf>
    <xf numFmtId="165" fontId="4" fillId="3" borderId="1" xfId="3" applyNumberFormat="1" applyFont="1" applyFill="1" applyBorder="1" applyAlignment="1" applyProtection="1">
      <alignment vertical="center"/>
    </xf>
    <xf numFmtId="4" fontId="4" fillId="2" borderId="1" xfId="4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4" fontId="3" fillId="2" borderId="1" xfId="3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165" fontId="1" fillId="2" borderId="1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165" fontId="1" fillId="2" borderId="1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5" fontId="1" fillId="2" borderId="1" xfId="3" applyNumberFormat="1" applyFont="1" applyFill="1" applyBorder="1" applyAlignment="1" applyProtection="1">
      <alignment vertical="center"/>
    </xf>
    <xf numFmtId="165" fontId="2" fillId="2" borderId="1" xfId="3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vertical="center" wrapText="1"/>
    </xf>
    <xf numFmtId="165" fontId="1" fillId="2" borderId="5" xfId="3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>
      <alignment horizontal="right" vertical="center" wrapText="1"/>
    </xf>
    <xf numFmtId="165" fontId="1" fillId="2" borderId="0" xfId="3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5" fontId="2" fillId="2" borderId="1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center" wrapText="1"/>
    </xf>
    <xf numFmtId="165" fontId="1" fillId="2" borderId="6" xfId="3" applyNumberFormat="1" applyFont="1" applyFill="1" applyBorder="1" applyAlignment="1" applyProtection="1">
      <alignment vertical="center"/>
    </xf>
    <xf numFmtId="0" fontId="1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4"/>
    </xf>
    <xf numFmtId="165" fontId="2" fillId="2" borderId="1" xfId="3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164" fontId="1" fillId="2" borderId="5" xfId="3" applyFont="1" applyFill="1" applyBorder="1" applyAlignment="1" applyProtection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10" fontId="2" fillId="2" borderId="1" xfId="1" applyNumberFormat="1" applyFont="1" applyFill="1" applyBorder="1" applyAlignment="1" applyProtection="1">
      <alignment vertical="center"/>
      <protection locked="0"/>
    </xf>
    <xf numFmtId="165" fontId="3" fillId="2" borderId="1" xfId="3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vertical="center"/>
    </xf>
    <xf numFmtId="165" fontId="2" fillId="2" borderId="1" xfId="3" applyNumberFormat="1" applyFont="1" applyFill="1" applyBorder="1" applyAlignment="1" applyProtection="1">
      <alignment horizontal="right" vertical="center" indent="1"/>
    </xf>
    <xf numFmtId="165" fontId="2" fillId="2" borderId="1" xfId="3" applyNumberFormat="1" applyFont="1" applyFill="1" applyBorder="1" applyAlignment="1" applyProtection="1">
      <alignment horizontal="right" vertical="center" indent="2"/>
    </xf>
    <xf numFmtId="165" fontId="2" fillId="2" borderId="1" xfId="3" applyNumberFormat="1" applyFont="1" applyFill="1" applyBorder="1" applyAlignment="1" applyProtection="1">
      <alignment horizontal="right" vertical="center" indent="1"/>
      <protection locked="0"/>
    </xf>
    <xf numFmtId="10" fontId="2" fillId="2" borderId="1" xfId="1" applyNumberFormat="1" applyFont="1" applyFill="1" applyBorder="1" applyAlignment="1" applyProtection="1">
      <alignment horizontal="left" vertical="center" indent="6"/>
      <protection locked="0"/>
    </xf>
    <xf numFmtId="10" fontId="2" fillId="2" borderId="1" xfId="1" applyNumberFormat="1" applyFont="1" applyFill="1" applyBorder="1" applyAlignment="1" applyProtection="1">
      <alignment horizontal="right" vertical="center" indent="1"/>
    </xf>
    <xf numFmtId="165" fontId="1" fillId="2" borderId="1" xfId="3" applyNumberFormat="1" applyFont="1" applyFill="1" applyBorder="1" applyAlignment="1" applyProtection="1">
      <alignment horizontal="left" vertical="center" indent="3"/>
      <protection locked="0"/>
    </xf>
    <xf numFmtId="165" fontId="1" fillId="2" borderId="1" xfId="3" applyNumberFormat="1" applyFont="1" applyFill="1" applyBorder="1" applyAlignment="1" applyProtection="1">
      <alignment horizontal="left" vertical="center" indent="3"/>
    </xf>
    <xf numFmtId="165" fontId="0" fillId="2" borderId="0" xfId="0" applyNumberFormat="1" applyFill="1" applyAlignment="1">
      <alignment vertical="center"/>
    </xf>
    <xf numFmtId="0" fontId="4" fillId="4" borderId="8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3" fontId="1" fillId="2" borderId="5" xfId="3" applyNumberFormat="1" applyFont="1" applyFill="1" applyBorder="1" applyAlignment="1" applyProtection="1">
      <alignment vertical="center"/>
      <protection locked="0"/>
    </xf>
    <xf numFmtId="165" fontId="1" fillId="2" borderId="5" xfId="3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164" fontId="0" fillId="2" borderId="1" xfId="3" applyFont="1" applyFill="1" applyBorder="1" applyAlignment="1" applyProtection="1">
      <alignment horizontal="center" vertical="center"/>
    </xf>
    <xf numFmtId="4" fontId="6" fillId="0" borderId="2" xfId="4" applyNumberFormat="1" applyFont="1" applyBorder="1" applyAlignment="1">
      <alignment horizontal="center" vertical="center" wrapText="1"/>
    </xf>
    <xf numFmtId="4" fontId="6" fillId="0" borderId="4" xfId="4" applyNumberFormat="1" applyFont="1" applyBorder="1" applyAlignment="1">
      <alignment horizontal="center" vertical="center" wrapText="1"/>
    </xf>
    <xf numFmtId="4" fontId="6" fillId="0" borderId="3" xfId="4" applyNumberFormat="1" applyFont="1" applyBorder="1" applyAlignment="1">
      <alignment horizontal="center" vertical="center" wrapText="1"/>
    </xf>
    <xf numFmtId="166" fontId="0" fillId="2" borderId="0" xfId="0" applyNumberFormat="1" applyFill="1" applyAlignment="1">
      <alignment vertical="center"/>
    </xf>
  </cellXfs>
  <cellStyles count="5">
    <cellStyle name="Normal 2" xfId="2" xr:uid="{878C8393-3386-4035-B5BA-1F438E71A11F}"/>
    <cellStyle name="Procent" xfId="1" builtinId="5"/>
    <cellStyle name="Standaard" xfId="0" builtinId="0"/>
    <cellStyle name="Standaard_Balans IL-Glob. PLAU" xfId="4" xr:uid="{2C5E52CA-BC7F-478B-98A6-196B9EFD44D1}"/>
    <cellStyle name="Valuta 2" xfId="3" xr:uid="{0C4524A1-2EE5-4C93-8B91-4083FF1EDE2B}"/>
  </cellStyles>
  <dxfs count="176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nonline.sharepoint.com/FIN/CONTR/BUDGET&amp;TARIEF/INTERNE%20RAPPORTERING/ANALYSES/2017/3%20Werkbestanden/Uitwisseling%20gemeenten/Model_Iveg_imea_DEF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ragen"/>
      <sheetName val="Versiebeheer"/>
      <sheetName val="B_gem_ELEK"/>
      <sheetName val="B_gem_GAS"/>
      <sheetName val="Scen123"/>
      <sheetName val="Cont"/>
      <sheetName val="Cont_gemeenten"/>
      <sheetName val="C_EL_kwh_DET"/>
      <sheetName val="B_GAS"/>
      <sheetName val="C_GAS_kwh"/>
      <sheetName val="C_GAS_kwh_ex_saldi"/>
      <sheetName val="SleutelAllen"/>
      <sheetName val="Info"/>
      <sheetName val="B_ELEK"/>
      <sheetName val="C_EL_kW"/>
      <sheetName val="C_EL_kW_excl_saldi"/>
      <sheetName val="C_EL_kwh"/>
      <sheetName val="C_EL_ex_saldi"/>
      <sheetName val="C_EL_ex_saldi_ex_GSC"/>
      <sheetName val="Tbl RAB_kWh_EAN per gemeente"/>
      <sheetName val="Beschr_model"/>
      <sheetName val="Impact_VDS"/>
      <sheetName val="Gem"/>
      <sheetName val="Gem_verbruik_gem"/>
      <sheetName val="raming bonus"/>
      <sheetName val="Res_fusie (2)"/>
      <sheetName val="Impact_tarief_18_19"/>
      <sheetName val="Res_fusie"/>
      <sheetName val="Samenvatting terugnames ELE"/>
      <sheetName val="Verkl_verschil"/>
      <sheetName val="DB_hoofdgemeente (2)"/>
      <sheetName val="SleutelEan"/>
      <sheetName val="Sleutelkwh"/>
      <sheetName val="SleutelPV"/>
      <sheetName val="SleutelRAB"/>
      <sheetName val="SleutelEAN_kW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O2">
            <v>0.5</v>
          </cell>
        </row>
        <row r="3">
          <cell r="O3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EB3D-CDA1-4E98-AE69-15FB728F8CF5}">
  <dimension ref="A1:R236"/>
  <sheetViews>
    <sheetView tabSelected="1" topLeftCell="B1" zoomScale="85" zoomScaleNormal="85" workbookViewId="0">
      <pane xSplit="1" ySplit="11" topLeftCell="I177" activePane="bottomRight" state="frozen"/>
      <selection activeCell="B1" sqref="B1"/>
      <selection pane="topRight" activeCell="C1" sqref="C1"/>
      <selection pane="bottomLeft" activeCell="B12" sqref="B12"/>
      <selection pane="bottomRight" activeCell="C215" sqref="C215"/>
    </sheetView>
  </sheetViews>
  <sheetFormatPr defaultColWidth="8.81640625" defaultRowHeight="12.5" x14ac:dyDescent="0.25"/>
  <cols>
    <col min="1" max="1" width="3.453125" style="1" customWidth="1"/>
    <col min="2" max="2" width="60.453125" style="2" customWidth="1"/>
    <col min="3" max="13" width="26.1796875" style="1" customWidth="1"/>
    <col min="14" max="16384" width="8.81640625" style="1"/>
  </cols>
  <sheetData>
    <row r="1" spans="1:18" ht="13" x14ac:dyDescent="0.25">
      <c r="B1" s="40"/>
      <c r="N1" s="19"/>
      <c r="O1" s="19"/>
      <c r="P1" s="19"/>
      <c r="Q1" s="19"/>
      <c r="R1" s="19"/>
    </row>
    <row r="2" spans="1:18" x14ac:dyDescent="0.25">
      <c r="N2" s="19"/>
      <c r="O2" s="19"/>
      <c r="P2" s="19"/>
      <c r="Q2" s="19"/>
      <c r="R2" s="19"/>
    </row>
    <row r="3" spans="1:18" ht="13" x14ac:dyDescent="0.25">
      <c r="C3" s="39" t="s">
        <v>11</v>
      </c>
      <c r="D3" s="39" t="s">
        <v>11</v>
      </c>
      <c r="E3" s="39" t="s">
        <v>11</v>
      </c>
      <c r="F3" s="39" t="s">
        <v>11</v>
      </c>
      <c r="G3" s="39" t="s">
        <v>11</v>
      </c>
      <c r="H3" s="39" t="s">
        <v>11</v>
      </c>
      <c r="I3" s="39" t="s">
        <v>11</v>
      </c>
      <c r="J3" s="39" t="s">
        <v>11</v>
      </c>
      <c r="K3" s="39" t="s">
        <v>11</v>
      </c>
      <c r="L3" s="39" t="s">
        <v>11</v>
      </c>
      <c r="M3" s="39" t="s">
        <v>11</v>
      </c>
      <c r="N3" s="19"/>
      <c r="O3" s="19"/>
      <c r="P3" s="19"/>
      <c r="Q3" s="19"/>
      <c r="R3" s="19"/>
    </row>
    <row r="4" spans="1:18" ht="13" x14ac:dyDescent="0.25">
      <c r="C4" s="38" t="s">
        <v>67</v>
      </c>
      <c r="D4" s="38" t="s">
        <v>67</v>
      </c>
      <c r="E4" s="38" t="s">
        <v>67</v>
      </c>
      <c r="F4" s="38" t="s">
        <v>67</v>
      </c>
      <c r="G4" s="38" t="s">
        <v>67</v>
      </c>
      <c r="H4" s="38" t="s">
        <v>67</v>
      </c>
      <c r="I4" s="38" t="s">
        <v>67</v>
      </c>
      <c r="J4" s="38" t="s">
        <v>67</v>
      </c>
      <c r="K4" s="38" t="s">
        <v>67</v>
      </c>
      <c r="L4" s="38" t="s">
        <v>67</v>
      </c>
      <c r="M4" s="38" t="s">
        <v>67</v>
      </c>
      <c r="N4" s="19"/>
      <c r="O4" s="19"/>
      <c r="P4" s="19"/>
      <c r="Q4" s="19"/>
      <c r="R4" s="19"/>
    </row>
    <row r="5" spans="1:18" ht="13" x14ac:dyDescent="0.25">
      <c r="C5" s="38">
        <v>2022</v>
      </c>
      <c r="D5" s="38">
        <v>2022</v>
      </c>
      <c r="E5" s="38">
        <v>2022</v>
      </c>
      <c r="F5" s="38">
        <v>2022</v>
      </c>
      <c r="G5" s="38">
        <v>2022</v>
      </c>
      <c r="H5" s="38">
        <v>2022</v>
      </c>
      <c r="I5" s="38">
        <v>2022</v>
      </c>
      <c r="J5" s="38">
        <v>2022</v>
      </c>
      <c r="K5" s="38">
        <v>2022</v>
      </c>
      <c r="L5" s="38">
        <v>2022</v>
      </c>
      <c r="M5" s="38">
        <v>2022</v>
      </c>
      <c r="N5" s="19"/>
      <c r="O5" s="19"/>
      <c r="P5" s="19"/>
      <c r="Q5" s="19"/>
      <c r="R5" s="19"/>
    </row>
    <row r="6" spans="1:18" ht="13" x14ac:dyDescent="0.25">
      <c r="C6" s="38" t="s">
        <v>102</v>
      </c>
      <c r="D6" s="38" t="s">
        <v>93</v>
      </c>
      <c r="E6" s="38" t="s">
        <v>94</v>
      </c>
      <c r="F6" s="38" t="s">
        <v>95</v>
      </c>
      <c r="G6" s="38" t="s">
        <v>68</v>
      </c>
      <c r="H6" s="38" t="s">
        <v>96</v>
      </c>
      <c r="I6" s="38" t="s">
        <v>97</v>
      </c>
      <c r="J6" s="38" t="s">
        <v>98</v>
      </c>
      <c r="K6" s="38" t="s">
        <v>99</v>
      </c>
      <c r="L6" s="38" t="s">
        <v>101</v>
      </c>
      <c r="M6" s="38" t="s">
        <v>100</v>
      </c>
      <c r="N6" s="19"/>
      <c r="O6" s="19"/>
      <c r="P6" s="19"/>
      <c r="Q6" s="19"/>
      <c r="R6" s="19"/>
    </row>
    <row r="7" spans="1:18" ht="13" x14ac:dyDescent="0.25">
      <c r="C7" s="38" t="s">
        <v>69</v>
      </c>
      <c r="D7" s="38" t="s">
        <v>69</v>
      </c>
      <c r="E7" s="38" t="s">
        <v>69</v>
      </c>
      <c r="F7" s="38" t="s">
        <v>69</v>
      </c>
      <c r="G7" s="38" t="s">
        <v>69</v>
      </c>
      <c r="H7" s="38" t="s">
        <v>69</v>
      </c>
      <c r="I7" s="38" t="s">
        <v>69</v>
      </c>
      <c r="J7" s="38" t="s">
        <v>69</v>
      </c>
      <c r="K7" s="38" t="s">
        <v>69</v>
      </c>
      <c r="L7" s="38" t="s">
        <v>69</v>
      </c>
      <c r="M7" s="38" t="s">
        <v>69</v>
      </c>
      <c r="N7" s="19"/>
      <c r="O7" s="19"/>
      <c r="P7" s="19"/>
      <c r="Q7" s="19"/>
      <c r="R7" s="19"/>
    </row>
    <row r="8" spans="1:18" ht="13" x14ac:dyDescent="0.25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19"/>
      <c r="O8" s="19"/>
      <c r="P8" s="19"/>
      <c r="Q8" s="19"/>
      <c r="R8" s="19"/>
    </row>
    <row r="9" spans="1:18" ht="13" customHeight="1" x14ac:dyDescent="0.25">
      <c r="B9" s="63" t="s">
        <v>103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9"/>
      <c r="O9" s="19"/>
      <c r="P9" s="19"/>
      <c r="Q9" s="19"/>
      <c r="R9" s="19"/>
    </row>
    <row r="10" spans="1:18" x14ac:dyDescent="0.25">
      <c r="B10" s="64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9"/>
      <c r="O10" s="19"/>
      <c r="P10" s="19"/>
      <c r="Q10" s="19"/>
      <c r="R10" s="19"/>
    </row>
    <row r="11" spans="1:18" x14ac:dyDescent="0.25">
      <c r="B11" s="6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9"/>
      <c r="O11" s="19"/>
      <c r="P11" s="19"/>
      <c r="Q11" s="19"/>
      <c r="R11" s="19"/>
    </row>
    <row r="12" spans="1:18" ht="7" customHeight="1" x14ac:dyDescent="0.25">
      <c r="N12" s="19"/>
      <c r="O12" s="19"/>
      <c r="P12" s="19"/>
      <c r="Q12" s="19"/>
      <c r="R12" s="19"/>
    </row>
    <row r="13" spans="1:18" ht="6" customHeight="1" x14ac:dyDescent="0.25">
      <c r="N13" s="19"/>
      <c r="O13" s="19"/>
      <c r="P13" s="19"/>
      <c r="Q13" s="19"/>
      <c r="R13" s="19"/>
    </row>
    <row r="14" spans="1:18" ht="17.5" customHeight="1" x14ac:dyDescent="0.25">
      <c r="B14" s="41" t="s">
        <v>66</v>
      </c>
      <c r="N14" s="19"/>
      <c r="O14" s="19"/>
      <c r="P14" s="19"/>
      <c r="Q14" s="19"/>
      <c r="R14" s="19"/>
    </row>
    <row r="15" spans="1:18" x14ac:dyDescent="0.25">
      <c r="N15" s="19"/>
      <c r="O15" s="19"/>
      <c r="P15" s="19"/>
      <c r="Q15" s="19"/>
      <c r="R15" s="19"/>
    </row>
    <row r="16" spans="1:18" ht="55.5" customHeight="1" x14ac:dyDescent="0.25">
      <c r="A16" s="1">
        <v>1</v>
      </c>
      <c r="B16" s="12" t="s">
        <v>112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9"/>
      <c r="O16" s="19"/>
      <c r="P16" s="19"/>
      <c r="Q16" s="19"/>
      <c r="R16" s="19"/>
    </row>
    <row r="17" spans="1:18" ht="28" customHeight="1" x14ac:dyDescent="0.25">
      <c r="B17" s="22" t="s">
        <v>114</v>
      </c>
      <c r="C17" s="21">
        <f>+SUM(D17:M17)</f>
        <v>-42780325.148914874</v>
      </c>
      <c r="D17" s="21">
        <v>-8480319.0168447569</v>
      </c>
      <c r="E17" s="21">
        <v>-10284599.060901582</v>
      </c>
      <c r="F17" s="21">
        <v>-2313344.8658530377</v>
      </c>
      <c r="G17" s="21">
        <v>-5226912.9476079606</v>
      </c>
      <c r="H17" s="21">
        <v>-4107178.924297825</v>
      </c>
      <c r="I17" s="21">
        <v>-4086575.8787273709</v>
      </c>
      <c r="J17" s="21">
        <v>-5805582.2251103781</v>
      </c>
      <c r="K17" s="21">
        <v>-3271297.9378225394</v>
      </c>
      <c r="L17" s="21">
        <v>-170254.35434075995</v>
      </c>
      <c r="M17" s="21">
        <v>965740.06259132794</v>
      </c>
    </row>
    <row r="18" spans="1:18" x14ac:dyDescent="0.25">
      <c r="N18" s="19"/>
      <c r="O18" s="19"/>
      <c r="P18" s="19"/>
      <c r="Q18" s="19"/>
      <c r="R18" s="19"/>
    </row>
    <row r="19" spans="1:18" ht="72.75" customHeight="1" x14ac:dyDescent="0.25">
      <c r="A19" s="1">
        <f>+A16+1</f>
        <v>2</v>
      </c>
      <c r="B19" s="12" t="s">
        <v>31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8" ht="28" customHeight="1" x14ac:dyDescent="0.25">
      <c r="B20" s="22" t="s">
        <v>114</v>
      </c>
      <c r="C20" s="21">
        <f>+SUM(D20:M20)</f>
        <v>44883976.994408973</v>
      </c>
      <c r="D20" s="21">
        <v>4292414.4685811335</v>
      </c>
      <c r="E20" s="21">
        <v>-75401.123769899306</v>
      </c>
      <c r="F20" s="21">
        <v>-577746.84583234822</v>
      </c>
      <c r="G20" s="21">
        <v>10101747.227703007</v>
      </c>
      <c r="H20" s="21">
        <v>9368574.4800886922</v>
      </c>
      <c r="I20" s="21">
        <v>3491261.7228120952</v>
      </c>
      <c r="J20" s="21">
        <v>7446139.5382728893</v>
      </c>
      <c r="K20" s="21">
        <v>8799580.9803544804</v>
      </c>
      <c r="L20" s="21">
        <v>633231.17349557963</v>
      </c>
      <c r="M20" s="21">
        <v>1404175.3727033453</v>
      </c>
    </row>
    <row r="21" spans="1:18" x14ac:dyDescent="0.25">
      <c r="N21" s="19"/>
      <c r="O21" s="19"/>
      <c r="P21" s="19"/>
      <c r="Q21" s="19"/>
      <c r="R21" s="19"/>
    </row>
    <row r="22" spans="1:18" ht="59.25" customHeight="1" x14ac:dyDescent="0.25">
      <c r="A22" s="1">
        <f>A19+1</f>
        <v>3</v>
      </c>
      <c r="B22" s="12" t="s">
        <v>30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8" ht="28" customHeight="1" x14ac:dyDescent="0.25">
      <c r="B23" s="22" t="s">
        <v>114</v>
      </c>
      <c r="C23" s="4">
        <f>+SUM(D23:M23)</f>
        <v>598323.72543805186</v>
      </c>
      <c r="D23" s="4">
        <v>102235.97906133218</v>
      </c>
      <c r="E23" s="4">
        <v>45439.919884398194</v>
      </c>
      <c r="F23" s="4">
        <v>25197.774996743901</v>
      </c>
      <c r="G23" s="4">
        <v>54581.353813266353</v>
      </c>
      <c r="H23" s="4">
        <v>128422.62423425855</v>
      </c>
      <c r="I23" s="4">
        <v>51788.254871876619</v>
      </c>
      <c r="J23" s="4">
        <v>46789.373868409413</v>
      </c>
      <c r="K23" s="4">
        <v>106623.60690100615</v>
      </c>
      <c r="L23" s="4">
        <v>25638.740252881315</v>
      </c>
      <c r="M23" s="4">
        <v>11606.097553879183</v>
      </c>
    </row>
    <row r="24" spans="1:18" x14ac:dyDescent="0.25">
      <c r="B24" s="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8" ht="59.25" customHeight="1" x14ac:dyDescent="0.25">
      <c r="A25" s="1">
        <f>+A22+1</f>
        <v>4</v>
      </c>
      <c r="B25" s="12" t="s">
        <v>65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8" ht="28" customHeight="1" x14ac:dyDescent="0.25">
      <c r="B26" s="22" t="s">
        <v>114</v>
      </c>
      <c r="C26" s="34">
        <f>+SUM(D26:M26)</f>
        <v>-64905.494235991355</v>
      </c>
      <c r="D26" s="34">
        <v>4208.2741479385732</v>
      </c>
      <c r="E26" s="34">
        <v>-72296.876666633616</v>
      </c>
      <c r="F26" s="34">
        <v>-13258.282119338932</v>
      </c>
      <c r="G26" s="34">
        <v>-12923.756061</v>
      </c>
      <c r="H26" s="34">
        <v>5193.969232333483</v>
      </c>
      <c r="I26" s="34">
        <v>-1866.1066666664742</v>
      </c>
      <c r="J26" s="34">
        <v>33170.920222039465</v>
      </c>
      <c r="K26" s="34">
        <v>-2966.2649999997811</v>
      </c>
      <c r="L26" s="34">
        <v>-7545.1729913307354</v>
      </c>
      <c r="M26" s="34">
        <v>3377.8016666666508</v>
      </c>
    </row>
    <row r="27" spans="1:18" x14ac:dyDescent="0.25">
      <c r="B27" s="2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8" ht="31.5" customHeight="1" x14ac:dyDescent="0.25">
      <c r="A28" s="1">
        <f>+A25+1</f>
        <v>5</v>
      </c>
      <c r="B28" s="12" t="s">
        <v>64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8" ht="28" customHeight="1" x14ac:dyDescent="0.25">
      <c r="B29" s="22" t="s">
        <v>114</v>
      </c>
      <c r="C29" s="21">
        <f>+SUM(D29:M29)</f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8" x14ac:dyDescent="0.25">
      <c r="B30" s="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8" ht="50.15" customHeight="1" x14ac:dyDescent="0.25">
      <c r="B31" s="17" t="s">
        <v>104</v>
      </c>
      <c r="C31" s="20">
        <f>+SUM(C32:C35)</f>
        <v>244089291.52541107</v>
      </c>
      <c r="D31" s="20">
        <f t="shared" ref="D31:M31" si="0">+SUM(D32:D35)</f>
        <v>32932636.514206365</v>
      </c>
      <c r="E31" s="20">
        <f t="shared" si="0"/>
        <v>32593780.779987495</v>
      </c>
      <c r="F31" s="20">
        <f t="shared" si="0"/>
        <v>9493432.9373954982</v>
      </c>
      <c r="G31" s="20">
        <f t="shared" si="0"/>
        <v>41606030.527774468</v>
      </c>
      <c r="H31" s="20">
        <f t="shared" si="0"/>
        <v>42042343.282154828</v>
      </c>
      <c r="I31" s="20">
        <f t="shared" si="0"/>
        <v>20137062.969979376</v>
      </c>
      <c r="J31" s="20">
        <f t="shared" si="0"/>
        <v>19880327.846212901</v>
      </c>
      <c r="K31" s="20">
        <f t="shared" si="0"/>
        <v>35494523.406039499</v>
      </c>
      <c r="L31" s="20">
        <f t="shared" si="0"/>
        <v>5510287.9737519976</v>
      </c>
      <c r="M31" s="20">
        <f t="shared" si="0"/>
        <v>4398865.2879086239</v>
      </c>
    </row>
    <row r="32" spans="1:18" ht="26" x14ac:dyDescent="0.25">
      <c r="B32" s="15" t="s">
        <v>25</v>
      </c>
      <c r="C32" s="21">
        <f t="shared" ref="C32:C35" si="1">+SUM(D32:M32)</f>
        <v>36199604.109960593</v>
      </c>
      <c r="D32" s="21">
        <v>4918614.1788285701</v>
      </c>
      <c r="E32" s="21">
        <v>4921530.266660993</v>
      </c>
      <c r="F32" s="21">
        <v>1440684.6855870003</v>
      </c>
      <c r="G32" s="21">
        <v>6197778.5501209181</v>
      </c>
      <c r="H32" s="21">
        <v>6061312.1061338894</v>
      </c>
      <c r="I32" s="21">
        <v>2950300.3188944985</v>
      </c>
      <c r="J32" s="21">
        <v>2955895.9745557308</v>
      </c>
      <c r="K32" s="21">
        <v>5300053.9904519944</v>
      </c>
      <c r="L32" s="21">
        <v>796159.88838899962</v>
      </c>
      <c r="M32" s="21">
        <v>657274.15033799992</v>
      </c>
    </row>
    <row r="33" spans="1:13" ht="26" x14ac:dyDescent="0.25">
      <c r="B33" s="15" t="s">
        <v>24</v>
      </c>
      <c r="C33" s="21">
        <f t="shared" si="1"/>
        <v>86052433.345450446</v>
      </c>
      <c r="D33" s="21">
        <v>11872260.156817794</v>
      </c>
      <c r="E33" s="21">
        <v>11830156.673326498</v>
      </c>
      <c r="F33" s="21">
        <v>3257211.2918084976</v>
      </c>
      <c r="G33" s="21">
        <v>14474768.105749542</v>
      </c>
      <c r="H33" s="21">
        <v>14309292.307924945</v>
      </c>
      <c r="I33" s="21">
        <v>7147074.721084876</v>
      </c>
      <c r="J33" s="21">
        <v>7051932.5502171703</v>
      </c>
      <c r="K33" s="21">
        <v>12627301.325587496</v>
      </c>
      <c r="L33" s="21">
        <v>1943945.0853629985</v>
      </c>
      <c r="M33" s="21">
        <v>1538491.1275706245</v>
      </c>
    </row>
    <row r="34" spans="1:13" ht="26" x14ac:dyDescent="0.25">
      <c r="B34" s="15" t="s">
        <v>23</v>
      </c>
      <c r="C34" s="21">
        <f t="shared" si="1"/>
        <v>111634982.66000003</v>
      </c>
      <c r="D34" s="21">
        <v>15105876.42856</v>
      </c>
      <c r="E34" s="21">
        <v>15596937.65</v>
      </c>
      <c r="F34" s="21">
        <v>4385188.8499999996</v>
      </c>
      <c r="G34" s="21">
        <v>19003018.300000001</v>
      </c>
      <c r="H34" s="21">
        <v>18701620.440000001</v>
      </c>
      <c r="I34" s="21">
        <v>9024431.6499999985</v>
      </c>
      <c r="J34" s="21">
        <v>9157126.4714400005</v>
      </c>
      <c r="K34" s="21">
        <v>16072413.07</v>
      </c>
      <c r="L34" s="21">
        <v>2558160.15</v>
      </c>
      <c r="M34" s="21">
        <v>2030209.65</v>
      </c>
    </row>
    <row r="35" spans="1:13" ht="26" x14ac:dyDescent="0.25">
      <c r="B35" s="15" t="s">
        <v>22</v>
      </c>
      <c r="C35" s="21">
        <f t="shared" si="1"/>
        <v>10202271.409999998</v>
      </c>
      <c r="D35" s="21">
        <v>1035885.75</v>
      </c>
      <c r="E35" s="21">
        <v>245156.19</v>
      </c>
      <c r="F35" s="21">
        <v>410348.11</v>
      </c>
      <c r="G35" s="21">
        <v>1930465.5719040001</v>
      </c>
      <c r="H35" s="21">
        <v>2970118.4280960001</v>
      </c>
      <c r="I35" s="21">
        <v>1015256.28</v>
      </c>
      <c r="J35" s="21">
        <v>715372.85</v>
      </c>
      <c r="K35" s="21">
        <v>1494755.02</v>
      </c>
      <c r="L35" s="21">
        <v>212022.85</v>
      </c>
      <c r="M35" s="21">
        <v>172890.36</v>
      </c>
    </row>
    <row r="36" spans="1:13" x14ac:dyDescent="0.25">
      <c r="B36" s="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48.65" customHeight="1" x14ac:dyDescent="0.25">
      <c r="B37" s="12" t="s">
        <v>105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3" x14ac:dyDescent="0.25">
      <c r="B38" s="15" t="s">
        <v>106</v>
      </c>
      <c r="C38" s="21">
        <f>+SUM(D38:M38)</f>
        <v>2796670.4566564346</v>
      </c>
      <c r="D38" s="21">
        <v>1478867.7814243496</v>
      </c>
      <c r="E38" s="21">
        <v>97163.237965012231</v>
      </c>
      <c r="F38" s="21">
        <v>17480.080909539847</v>
      </c>
      <c r="G38" s="21">
        <v>90104.837780376954</v>
      </c>
      <c r="H38" s="21">
        <v>111646.90154532496</v>
      </c>
      <c r="I38" s="21">
        <v>100007.83881883066</v>
      </c>
      <c r="J38" s="21">
        <v>716807.46707577677</v>
      </c>
      <c r="K38" s="21">
        <v>171403.7346460743</v>
      </c>
      <c r="L38" s="21">
        <v>1731.9325664263913</v>
      </c>
      <c r="M38" s="21">
        <v>11456.64392472305</v>
      </c>
    </row>
    <row r="39" spans="1:13" x14ac:dyDescent="0.25">
      <c r="B39" s="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50.15" customHeight="1" x14ac:dyDescent="0.25">
      <c r="B40" s="12" t="s">
        <v>107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" x14ac:dyDescent="0.25">
      <c r="B41" s="15" t="s">
        <v>106</v>
      </c>
      <c r="C41" s="21">
        <f>+SUM(D41:M41)</f>
        <v>-2751748.0729663908</v>
      </c>
      <c r="D41" s="21">
        <v>-998233.33680144523</v>
      </c>
      <c r="E41" s="21">
        <v>-47265.501239421959</v>
      </c>
      <c r="F41" s="21">
        <v>-35109.803432262852</v>
      </c>
      <c r="G41" s="21">
        <v>-90452.46980734622</v>
      </c>
      <c r="H41" s="21">
        <v>-63182.297856541358</v>
      </c>
      <c r="I41" s="21">
        <v>-351933.78557904396</v>
      </c>
      <c r="J41" s="21">
        <v>-447621.77168400068</v>
      </c>
      <c r="K41" s="21">
        <v>-606459.46264849347</v>
      </c>
      <c r="L41" s="21">
        <v>-91171.523564699135</v>
      </c>
      <c r="M41" s="21">
        <v>-20318.12035313571</v>
      </c>
    </row>
    <row r="42" spans="1:13" x14ac:dyDescent="0.25">
      <c r="B42" s="1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31" customHeight="1" x14ac:dyDescent="0.25">
      <c r="A43" s="1">
        <f>+A28+1</f>
        <v>6</v>
      </c>
      <c r="B43" s="23" t="s">
        <v>63</v>
      </c>
      <c r="C43" s="18">
        <f t="shared" ref="C43:D43" si="2">C44*C51</f>
        <v>0</v>
      </c>
      <c r="D43" s="18">
        <f t="shared" si="2"/>
        <v>0</v>
      </c>
      <c r="E43" s="18">
        <f t="shared" ref="E43:M43" si="3">E44*E51</f>
        <v>0</v>
      </c>
      <c r="F43" s="18">
        <f t="shared" si="3"/>
        <v>0</v>
      </c>
      <c r="G43" s="18">
        <f t="shared" si="3"/>
        <v>0</v>
      </c>
      <c r="H43" s="18">
        <f t="shared" si="3"/>
        <v>0</v>
      </c>
      <c r="I43" s="18">
        <f t="shared" si="3"/>
        <v>0</v>
      </c>
      <c r="J43" s="18">
        <f t="shared" si="3"/>
        <v>0</v>
      </c>
      <c r="K43" s="18">
        <f t="shared" si="3"/>
        <v>0</v>
      </c>
      <c r="L43" s="18">
        <f t="shared" si="3"/>
        <v>0</v>
      </c>
      <c r="M43" s="18">
        <f t="shared" si="3"/>
        <v>0</v>
      </c>
    </row>
    <row r="44" spans="1:13" ht="48" customHeight="1" x14ac:dyDescent="0.25">
      <c r="B44" s="35" t="s">
        <v>70</v>
      </c>
      <c r="C44" s="46">
        <f t="shared" ref="C44" si="4">+AVERAGE(C45,C48)</f>
        <v>0</v>
      </c>
      <c r="D44" s="46">
        <f t="shared" ref="D44" si="5">+AVERAGE(D45,D48)</f>
        <v>0</v>
      </c>
      <c r="E44" s="46">
        <f t="shared" ref="E44:M44" si="6">+AVERAGE(E45,E48)</f>
        <v>0</v>
      </c>
      <c r="F44" s="46">
        <f t="shared" si="6"/>
        <v>0</v>
      </c>
      <c r="G44" s="46">
        <f t="shared" si="6"/>
        <v>0</v>
      </c>
      <c r="H44" s="46">
        <f t="shared" si="6"/>
        <v>0</v>
      </c>
      <c r="I44" s="46">
        <f t="shared" si="6"/>
        <v>0</v>
      </c>
      <c r="J44" s="46">
        <f t="shared" si="6"/>
        <v>0</v>
      </c>
      <c r="K44" s="46">
        <f t="shared" si="6"/>
        <v>0</v>
      </c>
      <c r="L44" s="46">
        <f t="shared" si="6"/>
        <v>0</v>
      </c>
      <c r="M44" s="46">
        <f t="shared" si="6"/>
        <v>0</v>
      </c>
    </row>
    <row r="45" spans="1:13" ht="36.75" customHeight="1" x14ac:dyDescent="0.25">
      <c r="B45" s="22" t="s">
        <v>71</v>
      </c>
      <c r="C45" s="47">
        <f t="shared" ref="C45:D45" si="7">+SUM(C46:C47)</f>
        <v>0</v>
      </c>
      <c r="D45" s="47">
        <f t="shared" si="7"/>
        <v>0</v>
      </c>
      <c r="E45" s="47">
        <f t="shared" ref="E45:M45" si="8">+SUM(E46:E47)</f>
        <v>0</v>
      </c>
      <c r="F45" s="47">
        <f t="shared" si="8"/>
        <v>0</v>
      </c>
      <c r="G45" s="47">
        <f t="shared" si="8"/>
        <v>0</v>
      </c>
      <c r="H45" s="47">
        <f t="shared" si="8"/>
        <v>0</v>
      </c>
      <c r="I45" s="47">
        <f t="shared" si="8"/>
        <v>0</v>
      </c>
      <c r="J45" s="47">
        <f t="shared" si="8"/>
        <v>0</v>
      </c>
      <c r="K45" s="47">
        <f t="shared" si="8"/>
        <v>0</v>
      </c>
      <c r="L45" s="47">
        <f t="shared" si="8"/>
        <v>0</v>
      </c>
      <c r="M45" s="47">
        <f t="shared" si="8"/>
        <v>0</v>
      </c>
    </row>
    <row r="46" spans="1:13" ht="36.75" customHeight="1" x14ac:dyDescent="0.25">
      <c r="B46" s="33" t="s">
        <v>72</v>
      </c>
      <c r="C46" s="29">
        <f t="shared" ref="C46:C47" si="9">+SUM(D46:M46)</f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</row>
    <row r="47" spans="1:13" ht="36.75" customHeight="1" x14ac:dyDescent="0.25">
      <c r="B47" s="33" t="s">
        <v>73</v>
      </c>
      <c r="C47" s="29">
        <f t="shared" si="9"/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</row>
    <row r="48" spans="1:13" ht="33.65" customHeight="1" x14ac:dyDescent="0.25">
      <c r="B48" s="22" t="s">
        <v>74</v>
      </c>
      <c r="C48" s="47">
        <f t="shared" ref="C48:D48" si="10">+SUM(C49:C50)</f>
        <v>0</v>
      </c>
      <c r="D48" s="47">
        <f t="shared" si="10"/>
        <v>0</v>
      </c>
      <c r="E48" s="47">
        <f t="shared" ref="E48:M48" si="11">+SUM(E49:E50)</f>
        <v>0</v>
      </c>
      <c r="F48" s="47">
        <f t="shared" si="11"/>
        <v>0</v>
      </c>
      <c r="G48" s="47">
        <f t="shared" si="11"/>
        <v>0</v>
      </c>
      <c r="H48" s="47">
        <f t="shared" si="11"/>
        <v>0</v>
      </c>
      <c r="I48" s="47">
        <f t="shared" si="11"/>
        <v>0</v>
      </c>
      <c r="J48" s="47">
        <f t="shared" si="11"/>
        <v>0</v>
      </c>
      <c r="K48" s="47">
        <f t="shared" si="11"/>
        <v>0</v>
      </c>
      <c r="L48" s="47">
        <f t="shared" si="11"/>
        <v>0</v>
      </c>
      <c r="M48" s="47">
        <f t="shared" si="11"/>
        <v>0</v>
      </c>
    </row>
    <row r="49" spans="1:13" ht="36.75" customHeight="1" x14ac:dyDescent="0.25">
      <c r="B49" s="33" t="s">
        <v>75</v>
      </c>
      <c r="C49" s="29">
        <f t="shared" ref="C49:C50" si="12">+SUM(D49:M49)</f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</row>
    <row r="50" spans="1:13" ht="36.75" customHeight="1" x14ac:dyDescent="0.25">
      <c r="B50" s="33" t="s">
        <v>76</v>
      </c>
      <c r="C50" s="29">
        <f t="shared" si="12"/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</row>
    <row r="51" spans="1:13" ht="29.25" customHeight="1" x14ac:dyDescent="0.25">
      <c r="B51" s="3" t="s">
        <v>77</v>
      </c>
      <c r="C51" s="48">
        <v>3.8E-3</v>
      </c>
      <c r="D51" s="48">
        <v>3.8E-3</v>
      </c>
      <c r="E51" s="48">
        <v>3.8E-3</v>
      </c>
      <c r="F51" s="48">
        <v>3.8E-3</v>
      </c>
      <c r="G51" s="48">
        <v>3.8E-3</v>
      </c>
      <c r="H51" s="48">
        <v>3.8E-3</v>
      </c>
      <c r="I51" s="48">
        <v>3.8E-3</v>
      </c>
      <c r="J51" s="48">
        <v>3.8E-3</v>
      </c>
      <c r="K51" s="48">
        <v>3.8E-3</v>
      </c>
      <c r="L51" s="48">
        <v>3.8E-3</v>
      </c>
      <c r="M51" s="48">
        <v>3.8E-3</v>
      </c>
    </row>
    <row r="52" spans="1:13" x14ac:dyDescent="0.25">
      <c r="B52" s="1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32.25" customHeight="1" x14ac:dyDescent="0.25">
      <c r="A53" s="1">
        <f>+A43+1</f>
        <v>7</v>
      </c>
      <c r="B53" s="12" t="s">
        <v>115</v>
      </c>
      <c r="C53" s="18">
        <f t="shared" ref="C53:D53" si="13">+C54*C55</f>
        <v>-113552.95909323094</v>
      </c>
      <c r="D53" s="18">
        <f t="shared" si="13"/>
        <v>-31814.779233086298</v>
      </c>
      <c r="E53" s="18">
        <f t="shared" ref="E53:M53" si="14">+E54*E55</f>
        <v>-40389.257242275722</v>
      </c>
      <c r="F53" s="18">
        <f t="shared" si="14"/>
        <v>-10989.061944023961</v>
      </c>
      <c r="G53" s="18">
        <f t="shared" si="14"/>
        <v>-2246.5340089076617</v>
      </c>
      <c r="H53" s="18">
        <f t="shared" si="14"/>
        <v>-11366.461885733564</v>
      </c>
      <c r="I53" s="18">
        <f t="shared" si="14"/>
        <v>-13396.918431116821</v>
      </c>
      <c r="J53" s="18">
        <f t="shared" si="14"/>
        <v>5121.8342613972136</v>
      </c>
      <c r="K53" s="18">
        <f t="shared" si="14"/>
        <v>-6312.0574925916144</v>
      </c>
      <c r="L53" s="18">
        <f t="shared" si="14"/>
        <v>-4783.0232214175549</v>
      </c>
      <c r="M53" s="18">
        <f t="shared" si="14"/>
        <v>2623.3001045250721</v>
      </c>
    </row>
    <row r="54" spans="1:13" ht="48.75" customHeight="1" x14ac:dyDescent="0.25">
      <c r="B54" s="3" t="s">
        <v>116</v>
      </c>
      <c r="C54" s="34">
        <f>+SUM(D54:M54)</f>
        <v>-75701972.728820622</v>
      </c>
      <c r="D54" s="34">
        <v>-21209852.82205753</v>
      </c>
      <c r="E54" s="34">
        <v>-26926171.494850479</v>
      </c>
      <c r="F54" s="34">
        <v>-7326041.2960159741</v>
      </c>
      <c r="G54" s="34">
        <v>-1497689.3392717745</v>
      </c>
      <c r="H54" s="34">
        <v>-7577641.2571557099</v>
      </c>
      <c r="I54" s="34">
        <v>-8931278.9540778808</v>
      </c>
      <c r="J54" s="34">
        <v>3414556.1742648091</v>
      </c>
      <c r="K54" s="34">
        <v>-4208038.3283944093</v>
      </c>
      <c r="L54" s="34">
        <v>-3188682.1476117033</v>
      </c>
      <c r="M54" s="34">
        <v>1748866.7363500481</v>
      </c>
    </row>
    <row r="55" spans="1:13" ht="33" customHeight="1" x14ac:dyDescent="0.25">
      <c r="B55" s="3" t="s">
        <v>117</v>
      </c>
      <c r="C55" s="42">
        <v>1.5E-3</v>
      </c>
      <c r="D55" s="42">
        <v>1.5E-3</v>
      </c>
      <c r="E55" s="42">
        <v>1.5E-3</v>
      </c>
      <c r="F55" s="42">
        <v>1.5E-3</v>
      </c>
      <c r="G55" s="42">
        <v>1.5E-3</v>
      </c>
      <c r="H55" s="42">
        <v>1.5E-3</v>
      </c>
      <c r="I55" s="42">
        <v>1.5E-3</v>
      </c>
      <c r="J55" s="42">
        <v>1.5E-3</v>
      </c>
      <c r="K55" s="42">
        <v>1.5E-3</v>
      </c>
      <c r="L55" s="42">
        <v>1.5E-3</v>
      </c>
      <c r="M55" s="42">
        <v>1.5E-3</v>
      </c>
    </row>
    <row r="56" spans="1:13" x14ac:dyDescent="0.25">
      <c r="B56" s="1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36.65" customHeight="1" x14ac:dyDescent="0.25">
      <c r="A57" s="1">
        <f>A53+1</f>
        <v>8</v>
      </c>
      <c r="B57" s="12" t="s">
        <v>62</v>
      </c>
      <c r="C57" s="18">
        <f t="shared" ref="C57:D57" si="15">C58*C61</f>
        <v>69997.290837381413</v>
      </c>
      <c r="D57" s="18">
        <f t="shared" si="15"/>
        <v>5938.4691011571895</v>
      </c>
      <c r="E57" s="18">
        <f t="shared" ref="E57:M57" si="16">E58*E61</f>
        <v>1187.0472883617076</v>
      </c>
      <c r="F57" s="18">
        <f t="shared" si="16"/>
        <v>-1004.6301894955005</v>
      </c>
      <c r="G57" s="18">
        <f t="shared" si="16"/>
        <v>16094.719284272567</v>
      </c>
      <c r="H57" s="18">
        <f t="shared" si="16"/>
        <v>15134.705370256268</v>
      </c>
      <c r="I57" s="18">
        <f t="shared" si="16"/>
        <v>5251.6997574087482</v>
      </c>
      <c r="J57" s="18">
        <f t="shared" si="16"/>
        <v>11595.83557118098</v>
      </c>
      <c r="K57" s="18">
        <f t="shared" si="16"/>
        <v>13153.612817193158</v>
      </c>
      <c r="L57" s="18">
        <f t="shared" si="16"/>
        <v>409.9171147461492</v>
      </c>
      <c r="M57" s="18">
        <f t="shared" si="16"/>
        <v>2235.9147223001405</v>
      </c>
    </row>
    <row r="58" spans="1:13" ht="51" customHeight="1" x14ac:dyDescent="0.25">
      <c r="B58" s="3" t="s">
        <v>78</v>
      </c>
      <c r="C58" s="45">
        <f t="shared" ref="C58:D58" si="17">AVERAGE(C59:C60)</f>
        <v>46664860.558254272</v>
      </c>
      <c r="D58" s="45">
        <f t="shared" si="17"/>
        <v>3958979.4007714596</v>
      </c>
      <c r="E58" s="45">
        <f t="shared" ref="E58:M58" si="18">AVERAGE(E59:E60)</f>
        <v>791364.85890780506</v>
      </c>
      <c r="F58" s="45">
        <f t="shared" si="18"/>
        <v>-669753.45966366702</v>
      </c>
      <c r="G58" s="45">
        <f t="shared" si="18"/>
        <v>10729812.856181711</v>
      </c>
      <c r="H58" s="45">
        <f t="shared" si="18"/>
        <v>10089803.580170846</v>
      </c>
      <c r="I58" s="45">
        <f t="shared" si="18"/>
        <v>3501133.1716058319</v>
      </c>
      <c r="J58" s="45">
        <f t="shared" si="18"/>
        <v>7730557.0474539865</v>
      </c>
      <c r="K58" s="45">
        <f t="shared" si="18"/>
        <v>8769075.2114621047</v>
      </c>
      <c r="L58" s="45">
        <f t="shared" si="18"/>
        <v>273278.07649743278</v>
      </c>
      <c r="M58" s="45">
        <f t="shared" si="18"/>
        <v>1490609.8148667603</v>
      </c>
    </row>
    <row r="59" spans="1:13" ht="46" customHeight="1" x14ac:dyDescent="0.25">
      <c r="B59" s="22" t="s">
        <v>79</v>
      </c>
      <c r="C59" s="34">
        <f t="shared" ref="C59:C60" si="19">+SUM(D59:M59)</f>
        <v>69917969.93598938</v>
      </c>
      <c r="D59" s="34">
        <v>6222217.8397600334</v>
      </c>
      <c r="E59" s="34">
        <v>783979.81952889683</v>
      </c>
      <c r="F59" s="34">
        <v>-986570.88303384895</v>
      </c>
      <c r="G59" s="34">
        <v>15940743.321509717</v>
      </c>
      <c r="H59" s="34">
        <v>14936178.284396961</v>
      </c>
      <c r="I59" s="34">
        <v>5317297.6678724177</v>
      </c>
      <c r="J59" s="34">
        <v>11591203.607497603</v>
      </c>
      <c r="K59" s="34">
        <v>13316031.984788585</v>
      </c>
      <c r="L59" s="34">
        <v>580403.46676346532</v>
      </c>
      <c r="M59" s="34">
        <v>2216484.8269055532</v>
      </c>
    </row>
    <row r="60" spans="1:13" ht="46" customHeight="1" x14ac:dyDescent="0.25">
      <c r="B60" s="22" t="s">
        <v>80</v>
      </c>
      <c r="C60" s="34">
        <f t="shared" si="19"/>
        <v>23411751.18051916</v>
      </c>
      <c r="D60" s="34">
        <v>1695740.9617828852</v>
      </c>
      <c r="E60" s="34">
        <v>798749.89828671329</v>
      </c>
      <c r="F60" s="34">
        <v>-352936.03629348509</v>
      </c>
      <c r="G60" s="34">
        <v>5518882.3908537049</v>
      </c>
      <c r="H60" s="34">
        <v>5243428.8759447299</v>
      </c>
      <c r="I60" s="34">
        <v>1684968.6753392459</v>
      </c>
      <c r="J60" s="34">
        <v>3869910.4874103707</v>
      </c>
      <c r="K60" s="34">
        <v>4222118.438135623</v>
      </c>
      <c r="L60" s="34">
        <v>-33847.313768599823</v>
      </c>
      <c r="M60" s="34">
        <v>764734.80282796745</v>
      </c>
    </row>
    <row r="61" spans="1:13" ht="32.25" customHeight="1" x14ac:dyDescent="0.25">
      <c r="B61" s="3" t="s">
        <v>77</v>
      </c>
      <c r="C61" s="49">
        <f t="shared" ref="C61:M61" si="20">+$D$55</f>
        <v>1.5E-3</v>
      </c>
      <c r="D61" s="49">
        <f t="shared" si="20"/>
        <v>1.5E-3</v>
      </c>
      <c r="E61" s="49">
        <f t="shared" si="20"/>
        <v>1.5E-3</v>
      </c>
      <c r="F61" s="49">
        <f t="shared" si="20"/>
        <v>1.5E-3</v>
      </c>
      <c r="G61" s="49">
        <f t="shared" si="20"/>
        <v>1.5E-3</v>
      </c>
      <c r="H61" s="49">
        <f t="shared" si="20"/>
        <v>1.5E-3</v>
      </c>
      <c r="I61" s="49">
        <f t="shared" si="20"/>
        <v>1.5E-3</v>
      </c>
      <c r="J61" s="49">
        <f t="shared" si="20"/>
        <v>1.5E-3</v>
      </c>
      <c r="K61" s="49">
        <f t="shared" si="20"/>
        <v>1.5E-3</v>
      </c>
      <c r="L61" s="49">
        <f t="shared" si="20"/>
        <v>1.5E-3</v>
      </c>
      <c r="M61" s="49">
        <f t="shared" si="20"/>
        <v>1.5E-3</v>
      </c>
    </row>
    <row r="62" spans="1:13" x14ac:dyDescent="0.25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42" customHeight="1" x14ac:dyDescent="0.25">
      <c r="A63" s="1">
        <f>+A57+1</f>
        <v>9</v>
      </c>
      <c r="B63" s="12" t="s">
        <v>61</v>
      </c>
      <c r="C63" s="18">
        <f t="shared" ref="C63:D63" si="21">C64*C67</f>
        <v>6444.1866399462178</v>
      </c>
      <c r="D63" s="18">
        <f t="shared" si="21"/>
        <v>962.78998571870159</v>
      </c>
      <c r="E63" s="18">
        <f t="shared" ref="E63:M63" si="22">E64*E67</f>
        <v>683.50641460490476</v>
      </c>
      <c r="F63" s="18">
        <f t="shared" si="22"/>
        <v>263.14398223722577</v>
      </c>
      <c r="G63" s="18">
        <f t="shared" si="22"/>
        <v>953.09388766960126</v>
      </c>
      <c r="H63" s="18">
        <f t="shared" si="22"/>
        <v>1216.4724290408692</v>
      </c>
      <c r="I63" s="18">
        <f t="shared" si="22"/>
        <v>543.69844972275109</v>
      </c>
      <c r="J63" s="18">
        <f t="shared" si="22"/>
        <v>461.54249475201726</v>
      </c>
      <c r="K63" s="18">
        <f t="shared" si="22"/>
        <v>1028.1960547907756</v>
      </c>
      <c r="L63" s="18">
        <f t="shared" si="22"/>
        <v>210.12291767584171</v>
      </c>
      <c r="M63" s="18">
        <f t="shared" si="22"/>
        <v>121.62002373352971</v>
      </c>
    </row>
    <row r="64" spans="1:13" ht="51" customHeight="1" x14ac:dyDescent="0.25">
      <c r="B64" s="3" t="s">
        <v>81</v>
      </c>
      <c r="C64" s="45">
        <f t="shared" ref="C64:D64" si="23">AVERAGE(C65:C66)</f>
        <v>4296124.4266308118</v>
      </c>
      <c r="D64" s="45">
        <f t="shared" si="23"/>
        <v>641859.99047913437</v>
      </c>
      <c r="E64" s="45">
        <f t="shared" ref="E64:M64" si="24">AVERAGE(E65:E66)</f>
        <v>455670.94306993653</v>
      </c>
      <c r="F64" s="45">
        <f t="shared" si="24"/>
        <v>175429.32149148383</v>
      </c>
      <c r="G64" s="45">
        <f t="shared" si="24"/>
        <v>635395.9251130675</v>
      </c>
      <c r="H64" s="45">
        <f t="shared" si="24"/>
        <v>810981.61936057941</v>
      </c>
      <c r="I64" s="45">
        <f t="shared" si="24"/>
        <v>362465.6331485007</v>
      </c>
      <c r="J64" s="45">
        <f t="shared" si="24"/>
        <v>307694.99650134484</v>
      </c>
      <c r="K64" s="45">
        <f t="shared" si="24"/>
        <v>685464.03652718372</v>
      </c>
      <c r="L64" s="45">
        <f t="shared" si="24"/>
        <v>140081.94511722779</v>
      </c>
      <c r="M64" s="45">
        <f t="shared" si="24"/>
        <v>81080.015822353133</v>
      </c>
    </row>
    <row r="65" spans="1:18" ht="46.5" customHeight="1" x14ac:dyDescent="0.25">
      <c r="B65" s="22" t="s">
        <v>82</v>
      </c>
      <c r="C65" s="34">
        <f t="shared" ref="C65:C66" si="25">+SUM(D65:M65)</f>
        <v>4618577.8213319285</v>
      </c>
      <c r="D65" s="34">
        <v>695786.82703479601</v>
      </c>
      <c r="E65" s="34">
        <v>482174.74307879299</v>
      </c>
      <c r="F65" s="34">
        <v>189202.30332120514</v>
      </c>
      <c r="G65" s="34">
        <v>665512.17572096165</v>
      </c>
      <c r="H65" s="34">
        <v>879170.00464681478</v>
      </c>
      <c r="I65" s="34">
        <v>390530.54415255244</v>
      </c>
      <c r="J65" s="34">
        <v>332452.5799927857</v>
      </c>
      <c r="K65" s="34">
        <v>742414.6591769217</v>
      </c>
      <c r="L65" s="34">
        <v>154063.72659674971</v>
      </c>
      <c r="M65" s="34">
        <v>87270.257610348606</v>
      </c>
    </row>
    <row r="66" spans="1:18" ht="45" customHeight="1" x14ac:dyDescent="0.25">
      <c r="B66" s="22" t="s">
        <v>83</v>
      </c>
      <c r="C66" s="34">
        <f t="shared" si="25"/>
        <v>3973671.031929695</v>
      </c>
      <c r="D66" s="34">
        <v>587933.15392347274</v>
      </c>
      <c r="E66" s="34">
        <v>429167.14306108007</v>
      </c>
      <c r="F66" s="34">
        <v>161656.33966176253</v>
      </c>
      <c r="G66" s="34">
        <v>605279.67450517335</v>
      </c>
      <c r="H66" s="34">
        <v>742793.23407434416</v>
      </c>
      <c r="I66" s="34">
        <v>334400.7221444489</v>
      </c>
      <c r="J66" s="34">
        <v>282937.41300990403</v>
      </c>
      <c r="K66" s="34">
        <v>628513.41387744574</v>
      </c>
      <c r="L66" s="34">
        <v>126100.16363770587</v>
      </c>
      <c r="M66" s="34">
        <v>74889.774034357673</v>
      </c>
    </row>
    <row r="67" spans="1:18" ht="32.25" customHeight="1" x14ac:dyDescent="0.25">
      <c r="B67" s="3" t="s">
        <v>77</v>
      </c>
      <c r="C67" s="49">
        <f t="shared" ref="C67:M67" si="26">+$D$55</f>
        <v>1.5E-3</v>
      </c>
      <c r="D67" s="49">
        <f t="shared" si="26"/>
        <v>1.5E-3</v>
      </c>
      <c r="E67" s="49">
        <f t="shared" si="26"/>
        <v>1.5E-3</v>
      </c>
      <c r="F67" s="49">
        <f t="shared" si="26"/>
        <v>1.5E-3</v>
      </c>
      <c r="G67" s="49">
        <f t="shared" si="26"/>
        <v>1.5E-3</v>
      </c>
      <c r="H67" s="49">
        <f t="shared" si="26"/>
        <v>1.5E-3</v>
      </c>
      <c r="I67" s="49">
        <f t="shared" si="26"/>
        <v>1.5E-3</v>
      </c>
      <c r="J67" s="49">
        <f t="shared" si="26"/>
        <v>1.5E-3</v>
      </c>
      <c r="K67" s="49">
        <f t="shared" si="26"/>
        <v>1.5E-3</v>
      </c>
      <c r="L67" s="49">
        <f t="shared" si="26"/>
        <v>1.5E-3</v>
      </c>
      <c r="M67" s="49">
        <f t="shared" si="26"/>
        <v>1.5E-3</v>
      </c>
    </row>
    <row r="68" spans="1:18" x14ac:dyDescent="0.25"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8" ht="36" customHeight="1" x14ac:dyDescent="0.25">
      <c r="A69" s="1">
        <f>+A63+1</f>
        <v>10</v>
      </c>
      <c r="B69" s="12" t="s">
        <v>60</v>
      </c>
      <c r="C69" s="18">
        <f t="shared" ref="C69:D69" si="27">C70*C73</f>
        <v>-187.32459142398284</v>
      </c>
      <c r="D69" s="18">
        <f t="shared" si="27"/>
        <v>-18.716802478602602</v>
      </c>
      <c r="E69" s="18">
        <f t="shared" ref="E69:M69" si="28">E70*E73</f>
        <v>-139.97434249997519</v>
      </c>
      <c r="F69" s="18">
        <f t="shared" si="28"/>
        <v>-24.748428496994606</v>
      </c>
      <c r="G69" s="18">
        <f t="shared" si="28"/>
        <v>-13.97152247475</v>
      </c>
      <c r="H69" s="18">
        <f t="shared" si="28"/>
        <v>3.0203446102503371</v>
      </c>
      <c r="I69" s="18">
        <f t="shared" si="28"/>
        <v>-0.97095749999956693</v>
      </c>
      <c r="J69" s="18">
        <f t="shared" si="28"/>
        <v>24.160889659586491</v>
      </c>
      <c r="K69" s="18">
        <f t="shared" si="28"/>
        <v>-1.8637837499995076</v>
      </c>
      <c r="L69" s="18">
        <f t="shared" si="28"/>
        <v>-15.458837243498172</v>
      </c>
      <c r="M69" s="18">
        <f t="shared" si="28"/>
        <v>1.198848749999964</v>
      </c>
    </row>
    <row r="70" spans="1:18" ht="44.25" customHeight="1" x14ac:dyDescent="0.25">
      <c r="B70" s="3" t="s">
        <v>84</v>
      </c>
      <c r="C70" s="45">
        <f t="shared" ref="C70:D70" si="29">AVERAGE(C71:C72)</f>
        <v>-124883.06094932189</v>
      </c>
      <c r="D70" s="45">
        <f t="shared" si="29"/>
        <v>-12477.868319068402</v>
      </c>
      <c r="E70" s="45">
        <f t="shared" ref="E70:M70" si="30">AVERAGE(E71:E72)</f>
        <v>-93316.228333316802</v>
      </c>
      <c r="F70" s="45">
        <f t="shared" si="30"/>
        <v>-16498.952331329736</v>
      </c>
      <c r="G70" s="45">
        <f t="shared" si="30"/>
        <v>-9314.3483164999998</v>
      </c>
      <c r="H70" s="45">
        <f t="shared" si="30"/>
        <v>2013.5630735002246</v>
      </c>
      <c r="I70" s="45">
        <f t="shared" si="30"/>
        <v>-647.3049999997113</v>
      </c>
      <c r="J70" s="45">
        <f t="shared" si="30"/>
        <v>16107.25977305766</v>
      </c>
      <c r="K70" s="45">
        <f t="shared" si="30"/>
        <v>-1242.5224999996717</v>
      </c>
      <c r="L70" s="45">
        <f t="shared" si="30"/>
        <v>-10305.891495665448</v>
      </c>
      <c r="M70" s="45">
        <f t="shared" si="30"/>
        <v>799.23249999997597</v>
      </c>
    </row>
    <row r="71" spans="1:18" ht="46.5" customHeight="1" x14ac:dyDescent="0.25">
      <c r="B71" s="22" t="s">
        <v>85</v>
      </c>
      <c r="C71" s="34">
        <f t="shared" ref="C71:C72" si="31">+SUM(D71:M71)</f>
        <v>-157335.80806731756</v>
      </c>
      <c r="D71" s="34">
        <v>-10373.731245099116</v>
      </c>
      <c r="E71" s="34">
        <v>-129464.66666663361</v>
      </c>
      <c r="F71" s="34">
        <v>-23128.093390999202</v>
      </c>
      <c r="G71" s="34">
        <v>-15776.226347</v>
      </c>
      <c r="H71" s="34">
        <v>4610.5476896669661</v>
      </c>
      <c r="I71" s="34">
        <v>-1580.3583333329484</v>
      </c>
      <c r="J71" s="34">
        <v>32692.719884077393</v>
      </c>
      <c r="K71" s="34">
        <v>-2725.6549999995623</v>
      </c>
      <c r="L71" s="34">
        <v>-14078.477991330816</v>
      </c>
      <c r="M71" s="34">
        <v>2488.1333333333014</v>
      </c>
    </row>
    <row r="72" spans="1:18" ht="45" customHeight="1" x14ac:dyDescent="0.25">
      <c r="B72" s="22" t="s">
        <v>86</v>
      </c>
      <c r="C72" s="34">
        <f t="shared" si="31"/>
        <v>-92430.313831326232</v>
      </c>
      <c r="D72" s="34">
        <v>-14582.005393037689</v>
      </c>
      <c r="E72" s="34">
        <v>-57167.79</v>
      </c>
      <c r="F72" s="34">
        <v>-9869.81127166027</v>
      </c>
      <c r="G72" s="34">
        <v>-2852.4702860000002</v>
      </c>
      <c r="H72" s="34">
        <v>-583.42154266651687</v>
      </c>
      <c r="I72" s="34">
        <v>285.74833333352581</v>
      </c>
      <c r="J72" s="34">
        <v>-478.20033796207281</v>
      </c>
      <c r="K72" s="34">
        <v>240.61000000021886</v>
      </c>
      <c r="L72" s="34">
        <v>-6533.3050000000803</v>
      </c>
      <c r="M72" s="34">
        <v>-889.66833333334944</v>
      </c>
    </row>
    <row r="73" spans="1:18" ht="32.25" customHeight="1" x14ac:dyDescent="0.25">
      <c r="B73" s="3" t="s">
        <v>77</v>
      </c>
      <c r="C73" s="49">
        <f t="shared" ref="C73:M73" si="32">+$D$55</f>
        <v>1.5E-3</v>
      </c>
      <c r="D73" s="49">
        <f t="shared" si="32"/>
        <v>1.5E-3</v>
      </c>
      <c r="E73" s="49">
        <f t="shared" si="32"/>
        <v>1.5E-3</v>
      </c>
      <c r="F73" s="49">
        <f t="shared" si="32"/>
        <v>1.5E-3</v>
      </c>
      <c r="G73" s="49">
        <f t="shared" si="32"/>
        <v>1.5E-3</v>
      </c>
      <c r="H73" s="49">
        <f t="shared" si="32"/>
        <v>1.5E-3</v>
      </c>
      <c r="I73" s="49">
        <f t="shared" si="32"/>
        <v>1.5E-3</v>
      </c>
      <c r="J73" s="49">
        <f t="shared" si="32"/>
        <v>1.5E-3</v>
      </c>
      <c r="K73" s="49">
        <f t="shared" si="32"/>
        <v>1.5E-3</v>
      </c>
      <c r="L73" s="49">
        <f t="shared" si="32"/>
        <v>1.5E-3</v>
      </c>
      <c r="M73" s="49">
        <f t="shared" si="32"/>
        <v>1.5E-3</v>
      </c>
    </row>
    <row r="74" spans="1:18" x14ac:dyDescent="0.25">
      <c r="B74" s="1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8" ht="36" customHeight="1" x14ac:dyDescent="0.25">
      <c r="A75" s="1">
        <f>+A69+1</f>
        <v>11</v>
      </c>
      <c r="B75" s="12" t="s">
        <v>59</v>
      </c>
      <c r="C75" s="18">
        <f t="shared" ref="C75:D75" si="33">C76*C79</f>
        <v>0</v>
      </c>
      <c r="D75" s="18">
        <f t="shared" si="33"/>
        <v>0</v>
      </c>
      <c r="E75" s="18">
        <f t="shared" ref="E75:M75" si="34">E76*E79</f>
        <v>0</v>
      </c>
      <c r="F75" s="18">
        <f t="shared" si="34"/>
        <v>0</v>
      </c>
      <c r="G75" s="18">
        <f t="shared" si="34"/>
        <v>0</v>
      </c>
      <c r="H75" s="18">
        <f t="shared" si="34"/>
        <v>0</v>
      </c>
      <c r="I75" s="18">
        <f t="shared" si="34"/>
        <v>0</v>
      </c>
      <c r="J75" s="18">
        <f t="shared" si="34"/>
        <v>0</v>
      </c>
      <c r="K75" s="18">
        <f t="shared" si="34"/>
        <v>0</v>
      </c>
      <c r="L75" s="18">
        <f t="shared" si="34"/>
        <v>0</v>
      </c>
      <c r="M75" s="18">
        <f t="shared" si="34"/>
        <v>0</v>
      </c>
    </row>
    <row r="76" spans="1:18" ht="44.25" customHeight="1" x14ac:dyDescent="0.25">
      <c r="B76" s="3" t="s">
        <v>87</v>
      </c>
      <c r="C76" s="45">
        <f t="shared" ref="C76:D76" si="35">AVERAGE(C77:C78)</f>
        <v>0</v>
      </c>
      <c r="D76" s="45">
        <f t="shared" si="35"/>
        <v>0</v>
      </c>
      <c r="E76" s="45">
        <f t="shared" ref="E76:M76" si="36">AVERAGE(E77:E78)</f>
        <v>0</v>
      </c>
      <c r="F76" s="45">
        <f t="shared" si="36"/>
        <v>0</v>
      </c>
      <c r="G76" s="45">
        <f t="shared" si="36"/>
        <v>0</v>
      </c>
      <c r="H76" s="45">
        <f t="shared" si="36"/>
        <v>0</v>
      </c>
      <c r="I76" s="45">
        <f t="shared" si="36"/>
        <v>0</v>
      </c>
      <c r="J76" s="45">
        <f t="shared" si="36"/>
        <v>0</v>
      </c>
      <c r="K76" s="45">
        <f t="shared" si="36"/>
        <v>0</v>
      </c>
      <c r="L76" s="45">
        <f t="shared" si="36"/>
        <v>0</v>
      </c>
      <c r="M76" s="45">
        <f t="shared" si="36"/>
        <v>0</v>
      </c>
    </row>
    <row r="77" spans="1:18" ht="46.5" customHeight="1" x14ac:dyDescent="0.25">
      <c r="B77" s="22" t="s">
        <v>88</v>
      </c>
      <c r="C77" s="34">
        <f t="shared" ref="C77:C78" si="37">+SUM(D77:M77)</f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</row>
    <row r="78" spans="1:18" ht="45" customHeight="1" x14ac:dyDescent="0.25">
      <c r="B78" s="22" t="s">
        <v>89</v>
      </c>
      <c r="C78" s="34">
        <f t="shared" si="37"/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</row>
    <row r="79" spans="1:18" ht="32.25" customHeight="1" x14ac:dyDescent="0.25">
      <c r="B79" s="3" t="s">
        <v>77</v>
      </c>
      <c r="C79" s="49">
        <f t="shared" ref="C79:M79" si="38">+$D$55</f>
        <v>1.5E-3</v>
      </c>
      <c r="D79" s="49">
        <f t="shared" si="38"/>
        <v>1.5E-3</v>
      </c>
      <c r="E79" s="49">
        <f t="shared" si="38"/>
        <v>1.5E-3</v>
      </c>
      <c r="F79" s="49">
        <f t="shared" si="38"/>
        <v>1.5E-3</v>
      </c>
      <c r="G79" s="49">
        <f t="shared" si="38"/>
        <v>1.5E-3</v>
      </c>
      <c r="H79" s="49">
        <f t="shared" si="38"/>
        <v>1.5E-3</v>
      </c>
      <c r="I79" s="49">
        <f t="shared" si="38"/>
        <v>1.5E-3</v>
      </c>
      <c r="J79" s="49">
        <f t="shared" si="38"/>
        <v>1.5E-3</v>
      </c>
      <c r="K79" s="49">
        <f t="shared" si="38"/>
        <v>1.5E-3</v>
      </c>
      <c r="L79" s="49">
        <f t="shared" si="38"/>
        <v>1.5E-3</v>
      </c>
      <c r="M79" s="49">
        <f t="shared" si="38"/>
        <v>1.5E-3</v>
      </c>
    </row>
    <row r="80" spans="1:18" x14ac:dyDescent="0.25">
      <c r="N80" s="19"/>
      <c r="O80" s="19"/>
      <c r="P80" s="19"/>
      <c r="Q80" s="19"/>
      <c r="R80" s="19"/>
    </row>
    <row r="81" spans="2:18" x14ac:dyDescent="0.25">
      <c r="N81" s="19"/>
      <c r="O81" s="19"/>
      <c r="P81" s="19"/>
      <c r="Q81" s="19"/>
      <c r="R81" s="19"/>
    </row>
    <row r="82" spans="2:18" ht="13" x14ac:dyDescent="0.25">
      <c r="B82" s="53" t="s">
        <v>108</v>
      </c>
      <c r="N82" s="19"/>
      <c r="O82" s="19"/>
      <c r="P82" s="19"/>
      <c r="Q82" s="19"/>
      <c r="R82" s="19"/>
    </row>
    <row r="83" spans="2:18" x14ac:dyDescent="0.25">
      <c r="B83" s="1"/>
      <c r="N83" s="19"/>
      <c r="O83" s="19"/>
      <c r="P83" s="19"/>
      <c r="Q83" s="19"/>
      <c r="R83" s="19"/>
    </row>
    <row r="84" spans="2:18" ht="52" customHeight="1" x14ac:dyDescent="0.25">
      <c r="B84" s="17" t="s">
        <v>104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9"/>
      <c r="O84" s="19"/>
      <c r="P84" s="19"/>
      <c r="Q84" s="19"/>
      <c r="R84" s="19"/>
    </row>
    <row r="85" spans="2:18" ht="13" x14ac:dyDescent="0.25">
      <c r="B85" s="15" t="s">
        <v>20</v>
      </c>
      <c r="C85" s="34">
        <f>+SUM(D85:M85)</f>
        <v>13101884.518707162</v>
      </c>
      <c r="D85" s="34">
        <v>3501928.5874409871</v>
      </c>
      <c r="E85" s="34">
        <v>1644989.0768494154</v>
      </c>
      <c r="F85" s="34">
        <v>385299.33303261164</v>
      </c>
      <c r="G85" s="34">
        <v>1601235.0908533474</v>
      </c>
      <c r="H85" s="34">
        <v>817497.93252331682</v>
      </c>
      <c r="I85" s="34">
        <v>1456318.106948528</v>
      </c>
      <c r="J85" s="34">
        <v>2677472.8093255926</v>
      </c>
      <c r="K85" s="34">
        <v>724325.99266989576</v>
      </c>
      <c r="L85" s="34">
        <v>288942.05387529783</v>
      </c>
      <c r="M85" s="34">
        <v>3875.5351881702304</v>
      </c>
      <c r="N85" s="19"/>
      <c r="O85" s="19"/>
      <c r="P85" s="19"/>
      <c r="Q85" s="19"/>
      <c r="R85" s="19"/>
    </row>
    <row r="86" spans="2:18" x14ac:dyDescent="0.25">
      <c r="B86" s="1"/>
      <c r="N86" s="19"/>
      <c r="O86" s="19"/>
      <c r="P86" s="19"/>
      <c r="Q86" s="19"/>
      <c r="R86" s="19"/>
    </row>
    <row r="87" spans="2:18" ht="56.15" customHeight="1" x14ac:dyDescent="0.25">
      <c r="B87" s="12" t="s">
        <v>105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9"/>
      <c r="O87" s="19"/>
      <c r="P87" s="19"/>
      <c r="Q87" s="19"/>
      <c r="R87" s="19"/>
    </row>
    <row r="88" spans="2:18" ht="13" x14ac:dyDescent="0.25">
      <c r="B88" s="15" t="s">
        <v>20</v>
      </c>
      <c r="C88" s="34">
        <f>+SUM(D88:M88)</f>
        <v>275879.51377912704</v>
      </c>
      <c r="D88" s="34">
        <v>157257.05285033313</v>
      </c>
      <c r="E88" s="34">
        <v>4903.7718637999278</v>
      </c>
      <c r="F88" s="34">
        <v>709.44447179605186</v>
      </c>
      <c r="G88" s="34">
        <v>3467.7431679831438</v>
      </c>
      <c r="H88" s="34">
        <v>2170.9330180146771</v>
      </c>
      <c r="I88" s="34">
        <v>7232.5952759734628</v>
      </c>
      <c r="J88" s="34">
        <v>96539.278298800578</v>
      </c>
      <c r="K88" s="34">
        <v>3497.7841179780512</v>
      </c>
      <c r="L88" s="34">
        <v>90.817059888797758</v>
      </c>
      <c r="M88" s="34">
        <v>10.093654559198947</v>
      </c>
      <c r="N88" s="19"/>
      <c r="O88" s="19"/>
      <c r="P88" s="19"/>
      <c r="Q88" s="19"/>
      <c r="R88" s="19"/>
    </row>
    <row r="89" spans="2:18" x14ac:dyDescent="0.25">
      <c r="B89" s="1"/>
      <c r="N89" s="19"/>
      <c r="O89" s="19"/>
      <c r="P89" s="19"/>
      <c r="Q89" s="19"/>
      <c r="R89" s="19"/>
    </row>
    <row r="90" spans="2:18" ht="51.65" customHeight="1" x14ac:dyDescent="0.25">
      <c r="B90" s="12" t="s">
        <v>107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9"/>
      <c r="O90" s="19"/>
      <c r="P90" s="19"/>
      <c r="Q90" s="19"/>
      <c r="R90" s="19"/>
    </row>
    <row r="91" spans="2:18" ht="13" x14ac:dyDescent="0.25">
      <c r="B91" s="15" t="s">
        <v>20</v>
      </c>
      <c r="C91" s="34">
        <f>+SUM(D91:M91)</f>
        <v>-217580.27047595658</v>
      </c>
      <c r="D91" s="34">
        <v>-106148.25380207894</v>
      </c>
      <c r="E91" s="34">
        <v>-2385.4622381948616</v>
      </c>
      <c r="F91" s="34">
        <v>-1424.9622801957973</v>
      </c>
      <c r="G91" s="34">
        <v>-3481.1220121849738</v>
      </c>
      <c r="H91" s="34">
        <v>-1228.5565893211942</v>
      </c>
      <c r="I91" s="34">
        <v>-25451.951217999664</v>
      </c>
      <c r="J91" s="34">
        <v>-60285.480793736875</v>
      </c>
      <c r="K91" s="34">
        <v>-12375.834639948362</v>
      </c>
      <c r="L91" s="34">
        <v>-4780.7460153097845</v>
      </c>
      <c r="M91" s="34">
        <v>-17.900886986128345</v>
      </c>
      <c r="N91" s="19"/>
      <c r="O91" s="19"/>
      <c r="P91" s="19"/>
      <c r="Q91" s="19"/>
      <c r="R91" s="19"/>
    </row>
    <row r="92" spans="2:18" x14ac:dyDescent="0.25">
      <c r="N92" s="19"/>
      <c r="O92" s="19"/>
      <c r="P92" s="19"/>
      <c r="Q92" s="19"/>
      <c r="R92" s="19"/>
    </row>
    <row r="93" spans="2:18" x14ac:dyDescent="0.25">
      <c r="N93" s="19"/>
      <c r="O93" s="19"/>
      <c r="P93" s="19"/>
      <c r="Q93" s="19"/>
      <c r="R93" s="19"/>
    </row>
    <row r="94" spans="2:18" ht="17.5" customHeight="1" x14ac:dyDescent="0.25">
      <c r="B94" s="41" t="s">
        <v>58</v>
      </c>
      <c r="N94" s="19"/>
      <c r="O94" s="19"/>
      <c r="P94" s="19"/>
      <c r="Q94" s="19"/>
      <c r="R94" s="19"/>
    </row>
    <row r="95" spans="2:18" x14ac:dyDescent="0.25">
      <c r="N95" s="19"/>
      <c r="O95" s="19"/>
      <c r="P95" s="19"/>
      <c r="Q95" s="19"/>
      <c r="R95" s="19"/>
    </row>
    <row r="96" spans="2:18" x14ac:dyDescent="0.25">
      <c r="N96" s="19"/>
      <c r="O96" s="19"/>
      <c r="P96" s="19"/>
      <c r="Q96" s="19"/>
      <c r="R96" s="19"/>
    </row>
    <row r="97" spans="1:18" ht="17.5" customHeight="1" x14ac:dyDescent="0.25">
      <c r="B97" s="41" t="s">
        <v>57</v>
      </c>
      <c r="N97" s="19"/>
      <c r="O97" s="19"/>
      <c r="P97" s="19"/>
      <c r="Q97" s="19"/>
      <c r="R97" s="19"/>
    </row>
    <row r="98" spans="1:18" x14ac:dyDescent="0.25">
      <c r="N98" s="19"/>
      <c r="O98" s="19"/>
      <c r="P98" s="19"/>
      <c r="Q98" s="19"/>
      <c r="R98" s="19"/>
    </row>
    <row r="99" spans="1:18" ht="55.5" customHeight="1" x14ac:dyDescent="0.25">
      <c r="A99" s="1" t="e">
        <f>+#REF!+1</f>
        <v>#REF!</v>
      </c>
      <c r="B99" s="12" t="s">
        <v>112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9"/>
      <c r="O99" s="19"/>
      <c r="P99" s="19"/>
      <c r="Q99" s="19"/>
      <c r="R99" s="19"/>
    </row>
    <row r="100" spans="1:18" ht="28" customHeight="1" x14ac:dyDescent="0.25">
      <c r="B100" s="22" t="s">
        <v>118</v>
      </c>
      <c r="C100" s="21">
        <f>+SUM(D100:M100)</f>
        <v>-21602259.841407485</v>
      </c>
      <c r="D100" s="21">
        <v>-8037030.2956907824</v>
      </c>
      <c r="E100" s="21">
        <v>-9339405.951624997</v>
      </c>
      <c r="F100" s="21">
        <v>-3183632.9505921616</v>
      </c>
      <c r="G100" s="21">
        <v>2912129.3682643576</v>
      </c>
      <c r="H100" s="21">
        <v>-3623589.2418320924</v>
      </c>
      <c r="I100" s="21">
        <v>-3195202.3059527138</v>
      </c>
      <c r="J100" s="21">
        <v>6180945.6761101242</v>
      </c>
      <c r="K100" s="21">
        <v>-1381012.8615643377</v>
      </c>
      <c r="L100" s="21">
        <v>-2057136.2246119059</v>
      </c>
      <c r="M100" s="21">
        <v>121674.94608702132</v>
      </c>
    </row>
    <row r="101" spans="1:18" x14ac:dyDescent="0.25">
      <c r="N101" s="19"/>
      <c r="O101" s="19"/>
      <c r="P101" s="19"/>
      <c r="Q101" s="19"/>
      <c r="R101" s="19"/>
    </row>
    <row r="102" spans="1:18" ht="72.75" customHeight="1" x14ac:dyDescent="0.25">
      <c r="A102" s="1" t="e">
        <f>+A99+1</f>
        <v>#REF!</v>
      </c>
      <c r="B102" s="12" t="s">
        <v>31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8" ht="28" customHeight="1" x14ac:dyDescent="0.25">
      <c r="B103" s="22" t="s">
        <v>118</v>
      </c>
      <c r="C103" s="21">
        <f>+SUM(D103:M103)</f>
        <v>1621766.9130433807</v>
      </c>
      <c r="D103" s="21">
        <v>233777.24888935831</v>
      </c>
      <c r="E103" s="21">
        <v>60629.89485355145</v>
      </c>
      <c r="F103" s="21">
        <v>-55888.000908015645</v>
      </c>
      <c r="G103" s="21">
        <v>320165.22328424721</v>
      </c>
      <c r="H103" s="21">
        <v>324157.1250069997</v>
      </c>
      <c r="I103" s="21">
        <v>141046.29072540646</v>
      </c>
      <c r="J103" s="21">
        <v>275157.04748596728</v>
      </c>
      <c r="K103" s="21">
        <v>294171.08039781882</v>
      </c>
      <c r="L103" s="21">
        <v>-18980.392963514561</v>
      </c>
      <c r="M103" s="21">
        <v>47531.396271561789</v>
      </c>
    </row>
    <row r="104" spans="1:18" x14ac:dyDescent="0.25">
      <c r="N104" s="19"/>
      <c r="O104" s="19"/>
      <c r="P104" s="19"/>
      <c r="Q104" s="19"/>
      <c r="R104" s="19"/>
    </row>
    <row r="105" spans="1:18" ht="59.25" customHeight="1" x14ac:dyDescent="0.25">
      <c r="A105" s="1" t="e">
        <f>A102+1</f>
        <v>#REF!</v>
      </c>
      <c r="B105" s="12" t="s">
        <v>30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8" ht="28" customHeight="1" x14ac:dyDescent="0.25">
      <c r="B106" s="22" t="s">
        <v>118</v>
      </c>
      <c r="C106" s="4">
        <f>+SUM(D106:M106)</f>
        <v>46583.063964182038</v>
      </c>
      <c r="D106" s="4">
        <v>5617.6940499910452</v>
      </c>
      <c r="E106" s="4">
        <v>7567.6801333146941</v>
      </c>
      <c r="F106" s="4">
        <v>2348.1886626986998</v>
      </c>
      <c r="G106" s="4">
        <v>5651.1474025220923</v>
      </c>
      <c r="H106" s="4">
        <v>7954.1463382123075</v>
      </c>
      <c r="I106" s="4">
        <v>4341.567136226904</v>
      </c>
      <c r="J106" s="4">
        <v>2725.793114472257</v>
      </c>
      <c r="K106" s="4">
        <v>7277.6383984697786</v>
      </c>
      <c r="L106" s="4">
        <v>2324.8227061625312</v>
      </c>
      <c r="M106" s="4">
        <v>774.38602211173702</v>
      </c>
    </row>
    <row r="107" spans="1:18" x14ac:dyDescent="0.25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8" ht="29.25" customHeight="1" x14ac:dyDescent="0.25">
      <c r="A108" s="1" t="e">
        <f>+A105+1</f>
        <v>#REF!</v>
      </c>
      <c r="B108" s="12" t="s">
        <v>56</v>
      </c>
      <c r="C108" s="50">
        <f t="shared" ref="C108:D108" si="39">SUM(C109:C111)</f>
        <v>155347813.52235386</v>
      </c>
      <c r="D108" s="50">
        <f t="shared" si="39"/>
        <v>25852461.423132259</v>
      </c>
      <c r="E108" s="50">
        <f t="shared" ref="E108:M108" si="40">SUM(E109:E111)</f>
        <v>19669000.084516708</v>
      </c>
      <c r="F108" s="50">
        <f t="shared" si="40"/>
        <v>6198997.6734420294</v>
      </c>
      <c r="G108" s="50">
        <f t="shared" si="40"/>
        <v>19855436.102434538</v>
      </c>
      <c r="H108" s="50">
        <f t="shared" si="40"/>
        <v>28338274.995370097</v>
      </c>
      <c r="I108" s="50">
        <f t="shared" si="40"/>
        <v>14044846.83849163</v>
      </c>
      <c r="J108" s="50">
        <f t="shared" si="40"/>
        <v>10207372.097512508</v>
      </c>
      <c r="K108" s="50">
        <f t="shared" si="40"/>
        <v>24174537.223034751</v>
      </c>
      <c r="L108" s="50">
        <f t="shared" si="40"/>
        <v>4194810.4419883164</v>
      </c>
      <c r="M108" s="50">
        <f t="shared" si="40"/>
        <v>2812076.6424310147</v>
      </c>
    </row>
    <row r="109" spans="1:18" ht="29.25" customHeight="1" x14ac:dyDescent="0.25">
      <c r="B109" s="15" t="s">
        <v>55</v>
      </c>
      <c r="C109" s="29">
        <f t="shared" ref="C109:C111" si="41">+SUM(D109:M109)</f>
        <v>149797813.52235386</v>
      </c>
      <c r="D109" s="29">
        <v>24928849.06165066</v>
      </c>
      <c r="E109" s="29">
        <v>18966299.814754881</v>
      </c>
      <c r="F109" s="29">
        <v>5977530.5262223966</v>
      </c>
      <c r="G109" s="29">
        <v>19146075.166674379</v>
      </c>
      <c r="H109" s="29">
        <v>27325853.753910702</v>
      </c>
      <c r="I109" s="29">
        <v>13543076.661067072</v>
      </c>
      <c r="J109" s="29">
        <v>9842700.6299411766</v>
      </c>
      <c r="K109" s="29">
        <v>23310870.856925666</v>
      </c>
      <c r="L109" s="29">
        <v>4044945.4556382825</v>
      </c>
      <c r="M109" s="29">
        <v>2711611.5955686308</v>
      </c>
    </row>
    <row r="110" spans="1:18" ht="29.25" customHeight="1" x14ac:dyDescent="0.25">
      <c r="B110" s="15" t="s">
        <v>54</v>
      </c>
      <c r="C110" s="29">
        <f t="shared" si="41"/>
        <v>4429999.9999999991</v>
      </c>
      <c r="D110" s="29">
        <v>737225.72276819358</v>
      </c>
      <c r="E110" s="29">
        <v>560894.08919727663</v>
      </c>
      <c r="F110" s="29">
        <v>176774.67787080634</v>
      </c>
      <c r="G110" s="29">
        <v>566210.62079594738</v>
      </c>
      <c r="H110" s="29">
        <v>808112.81075047189</v>
      </c>
      <c r="I110" s="29">
        <v>400512.051529872</v>
      </c>
      <c r="J110" s="29">
        <v>291080.10834972997</v>
      </c>
      <c r="K110" s="29">
        <v>689376.93727265578</v>
      </c>
      <c r="L110" s="29">
        <v>119621.96207759452</v>
      </c>
      <c r="M110" s="29">
        <v>80191.019387452267</v>
      </c>
    </row>
    <row r="111" spans="1:18" ht="29.25" customHeight="1" x14ac:dyDescent="0.25">
      <c r="B111" s="15" t="s">
        <v>53</v>
      </c>
      <c r="C111" s="29">
        <f t="shared" si="41"/>
        <v>1120000.0000000002</v>
      </c>
      <c r="D111" s="29">
        <v>186386.63871340334</v>
      </c>
      <c r="E111" s="29">
        <v>141806.18056454847</v>
      </c>
      <c r="F111" s="29">
        <v>44692.469348826889</v>
      </c>
      <c r="G111" s="29">
        <v>143150.31496421245</v>
      </c>
      <c r="H111" s="29">
        <v>204308.43070892288</v>
      </c>
      <c r="I111" s="29">
        <v>101258.12589468548</v>
      </c>
      <c r="J111" s="29">
        <v>73591.359221602164</v>
      </c>
      <c r="K111" s="29">
        <v>174289.42883642763</v>
      </c>
      <c r="L111" s="29">
        <v>30243.024272439245</v>
      </c>
      <c r="M111" s="29">
        <v>20274.027474931496</v>
      </c>
    </row>
    <row r="112" spans="1:18" ht="36.75" customHeight="1" x14ac:dyDescent="0.25">
      <c r="B112" s="12" t="s">
        <v>52</v>
      </c>
      <c r="C112" s="50">
        <f t="shared" ref="C112:D112" si="42">SUM(C113:C115)</f>
        <v>-134990743.65000004</v>
      </c>
      <c r="D112" s="50">
        <f t="shared" si="42"/>
        <v>-22464706.219951965</v>
      </c>
      <c r="E112" s="50">
        <f t="shared" ref="E112:M112" si="43">SUM(E113:E115)</f>
        <v>-17091537.293370161</v>
      </c>
      <c r="F112" s="50">
        <f t="shared" si="43"/>
        <v>-5386669.350850869</v>
      </c>
      <c r="G112" s="50">
        <f t="shared" si="43"/>
        <v>-17253542.384598892</v>
      </c>
      <c r="H112" s="50">
        <f t="shared" si="43"/>
        <v>-24624774.103001781</v>
      </c>
      <c r="I112" s="50">
        <f t="shared" si="43"/>
        <v>-12204383.674222246</v>
      </c>
      <c r="J112" s="50">
        <f t="shared" si="43"/>
        <v>-8869778.846016394</v>
      </c>
      <c r="K112" s="50">
        <f t="shared" si="43"/>
        <v>-21006660.36514565</v>
      </c>
      <c r="L112" s="50">
        <f t="shared" si="43"/>
        <v>-3645114.586394262</v>
      </c>
      <c r="M112" s="50">
        <f t="shared" si="43"/>
        <v>-2443576.8264477989</v>
      </c>
    </row>
    <row r="113" spans="1:13" ht="29.25" customHeight="1" x14ac:dyDescent="0.25">
      <c r="B113" s="15" t="s">
        <v>51</v>
      </c>
      <c r="C113" s="29">
        <f t="shared" ref="C113:C115" si="44">+SUM(D113:M113)</f>
        <v>-129440743.65000004</v>
      </c>
      <c r="D113" s="29">
        <v>-21541093.858470365</v>
      </c>
      <c r="E113" s="29">
        <v>-16388837.023608334</v>
      </c>
      <c r="F113" s="29">
        <v>-5165202.2036312362</v>
      </c>
      <c r="G113" s="29">
        <v>-16544181.448838733</v>
      </c>
      <c r="H113" s="29">
        <v>-23612352.861542385</v>
      </c>
      <c r="I113" s="29">
        <v>-11702613.496797688</v>
      </c>
      <c r="J113" s="29">
        <v>-8505107.3784450628</v>
      </c>
      <c r="K113" s="29">
        <v>-20142993.999036565</v>
      </c>
      <c r="L113" s="29">
        <v>-3495249.6000442286</v>
      </c>
      <c r="M113" s="29">
        <v>-2343111.779585415</v>
      </c>
    </row>
    <row r="114" spans="1:13" ht="29.25" customHeight="1" x14ac:dyDescent="0.25">
      <c r="B114" s="15" t="s">
        <v>50</v>
      </c>
      <c r="C114" s="29">
        <f t="shared" si="44"/>
        <v>-4429999.9999999991</v>
      </c>
      <c r="D114" s="29">
        <v>-737225.72276819358</v>
      </c>
      <c r="E114" s="29">
        <v>-560894.08919727663</v>
      </c>
      <c r="F114" s="29">
        <v>-176774.67787080634</v>
      </c>
      <c r="G114" s="29">
        <v>-566210.62079594738</v>
      </c>
      <c r="H114" s="29">
        <v>-808112.81075047189</v>
      </c>
      <c r="I114" s="29">
        <v>-400512.051529872</v>
      </c>
      <c r="J114" s="29">
        <v>-291080.10834972997</v>
      </c>
      <c r="K114" s="29">
        <v>-689376.93727265578</v>
      </c>
      <c r="L114" s="29">
        <v>-119621.96207759452</v>
      </c>
      <c r="M114" s="29">
        <v>-80191.019387452267</v>
      </c>
    </row>
    <row r="115" spans="1:13" ht="45" customHeight="1" x14ac:dyDescent="0.25">
      <c r="B115" s="15" t="s">
        <v>49</v>
      </c>
      <c r="C115" s="29">
        <f t="shared" si="44"/>
        <v>-1120000.0000000002</v>
      </c>
      <c r="D115" s="29">
        <v>-186386.63871340334</v>
      </c>
      <c r="E115" s="29">
        <v>-141806.18056454847</v>
      </c>
      <c r="F115" s="29">
        <v>-44692.469348826889</v>
      </c>
      <c r="G115" s="29">
        <v>-143150.31496421245</v>
      </c>
      <c r="H115" s="29">
        <v>-204308.43070892288</v>
      </c>
      <c r="I115" s="29">
        <v>-101258.12589468548</v>
      </c>
      <c r="J115" s="29">
        <v>-73591.359221602164</v>
      </c>
      <c r="K115" s="29">
        <v>-174289.42883642763</v>
      </c>
      <c r="L115" s="29">
        <v>-30243.024272439245</v>
      </c>
      <c r="M115" s="29">
        <v>-20274.027474931496</v>
      </c>
    </row>
    <row r="116" spans="1:13" x14ac:dyDescent="0.25"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ht="33.75" customHeight="1" x14ac:dyDescent="0.25">
      <c r="A117" s="1" t="e">
        <f>A108+1</f>
        <v>#REF!</v>
      </c>
      <c r="B117" s="17" t="s">
        <v>48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7.5" customHeight="1" x14ac:dyDescent="0.25">
      <c r="B118" s="15" t="s">
        <v>47</v>
      </c>
      <c r="C118" s="29">
        <f t="shared" ref="C118:C119" si="45">+SUM(D118:M118)</f>
        <v>780766700</v>
      </c>
      <c r="D118" s="29">
        <v>71246300</v>
      </c>
      <c r="E118" s="29">
        <v>156310000</v>
      </c>
      <c r="F118" s="29">
        <v>35797800</v>
      </c>
      <c r="G118" s="29">
        <v>133941300</v>
      </c>
      <c r="H118" s="29">
        <v>110336800</v>
      </c>
      <c r="I118" s="29">
        <v>81295800</v>
      </c>
      <c r="J118" s="29">
        <v>80487600</v>
      </c>
      <c r="K118" s="29">
        <v>81861000</v>
      </c>
      <c r="L118" s="29">
        <v>23080300</v>
      </c>
      <c r="M118" s="29">
        <v>6409800</v>
      </c>
    </row>
    <row r="119" spans="1:13" ht="17.5" customHeight="1" x14ac:dyDescent="0.25">
      <c r="B119" s="15" t="s">
        <v>46</v>
      </c>
      <c r="C119" s="29">
        <f t="shared" si="45"/>
        <v>143768300</v>
      </c>
      <c r="D119" s="29">
        <v>34210100</v>
      </c>
      <c r="E119" s="29">
        <v>5888200</v>
      </c>
      <c r="F119" s="29">
        <v>2520900</v>
      </c>
      <c r="G119" s="29">
        <v>16384100</v>
      </c>
      <c r="H119" s="29">
        <v>11807400</v>
      </c>
      <c r="I119" s="29">
        <v>12105400</v>
      </c>
      <c r="J119" s="29">
        <v>37416400</v>
      </c>
      <c r="K119" s="29">
        <v>23415800</v>
      </c>
      <c r="L119" s="29">
        <v>19500</v>
      </c>
      <c r="M119" s="29">
        <v>500</v>
      </c>
    </row>
    <row r="120" spans="1:13" ht="13" x14ac:dyDescent="0.25">
      <c r="B120" s="25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ht="19" customHeight="1" x14ac:dyDescent="0.25">
      <c r="A121" s="1" t="e">
        <f>+A117+1</f>
        <v>#REF!</v>
      </c>
      <c r="B121" s="30" t="s">
        <v>45</v>
      </c>
      <c r="C121" s="50">
        <f t="shared" ref="C121:D121" si="46">SUM(C122:C123)</f>
        <v>-404459217</v>
      </c>
      <c r="D121" s="50">
        <f t="shared" si="46"/>
        <v>-42580276</v>
      </c>
      <c r="E121" s="50">
        <f t="shared" ref="E121:M121" si="47">SUM(E122:E123)</f>
        <v>-70325619</v>
      </c>
      <c r="F121" s="50">
        <f t="shared" si="47"/>
        <v>-14961663</v>
      </c>
      <c r="G121" s="50">
        <f t="shared" si="47"/>
        <v>-68938488</v>
      </c>
      <c r="H121" s="50">
        <f t="shared" si="47"/>
        <v>-62579796</v>
      </c>
      <c r="I121" s="50">
        <f t="shared" si="47"/>
        <v>-40097640</v>
      </c>
      <c r="J121" s="50">
        <f t="shared" si="47"/>
        <v>-47626805</v>
      </c>
      <c r="K121" s="50">
        <f t="shared" si="47"/>
        <v>-44210844</v>
      </c>
      <c r="L121" s="50">
        <f t="shared" si="47"/>
        <v>-9048356</v>
      </c>
      <c r="M121" s="50">
        <f t="shared" si="47"/>
        <v>-4089730</v>
      </c>
    </row>
    <row r="122" spans="1:13" ht="19" customHeight="1" x14ac:dyDescent="0.25">
      <c r="B122" s="15" t="s">
        <v>43</v>
      </c>
      <c r="C122" s="29">
        <f t="shared" ref="C122:C123" si="48">+SUM(D122:M122)</f>
        <v>-147000900</v>
      </c>
      <c r="D122" s="29">
        <v>-20824600</v>
      </c>
      <c r="E122" s="29">
        <v>-18368100</v>
      </c>
      <c r="F122" s="29">
        <v>-5364900</v>
      </c>
      <c r="G122" s="29">
        <v>-25561800</v>
      </c>
      <c r="H122" s="29">
        <v>-24805800</v>
      </c>
      <c r="I122" s="29">
        <v>-11474100</v>
      </c>
      <c r="J122" s="29">
        <v>-13134500</v>
      </c>
      <c r="K122" s="29">
        <v>-22020300</v>
      </c>
      <c r="L122" s="29">
        <v>-2613500</v>
      </c>
      <c r="M122" s="29">
        <v>-2833300</v>
      </c>
    </row>
    <row r="123" spans="1:13" ht="19" customHeight="1" x14ac:dyDescent="0.25">
      <c r="B123" s="15" t="s">
        <v>42</v>
      </c>
      <c r="C123" s="29">
        <f t="shared" si="48"/>
        <v>-257458317</v>
      </c>
      <c r="D123" s="29">
        <v>-21755676</v>
      </c>
      <c r="E123" s="29">
        <v>-51957519</v>
      </c>
      <c r="F123" s="29">
        <v>-9596763</v>
      </c>
      <c r="G123" s="29">
        <v>-43376688</v>
      </c>
      <c r="H123" s="29">
        <v>-37773996</v>
      </c>
      <c r="I123" s="29">
        <v>-28623540</v>
      </c>
      <c r="J123" s="29">
        <v>-34492305</v>
      </c>
      <c r="K123" s="29">
        <v>-22190544</v>
      </c>
      <c r="L123" s="29">
        <v>-6434856</v>
      </c>
      <c r="M123" s="29">
        <v>-1256430</v>
      </c>
    </row>
    <row r="124" spans="1:13" ht="19" customHeight="1" x14ac:dyDescent="0.25">
      <c r="B124" s="30" t="s">
        <v>44</v>
      </c>
      <c r="C124" s="50">
        <f t="shared" ref="C124:D124" si="49">SUM(C125:C126)</f>
        <v>-143768300</v>
      </c>
      <c r="D124" s="50">
        <f t="shared" si="49"/>
        <v>-34210100</v>
      </c>
      <c r="E124" s="50">
        <f t="shared" ref="E124:M124" si="50">SUM(E125:E126)</f>
        <v>-5888200</v>
      </c>
      <c r="F124" s="50">
        <f t="shared" si="50"/>
        <v>-2520900</v>
      </c>
      <c r="G124" s="50">
        <f t="shared" si="50"/>
        <v>-16384100</v>
      </c>
      <c r="H124" s="50">
        <f t="shared" si="50"/>
        <v>-11807400</v>
      </c>
      <c r="I124" s="50">
        <f t="shared" si="50"/>
        <v>-12105400</v>
      </c>
      <c r="J124" s="50">
        <f t="shared" si="50"/>
        <v>-37416400</v>
      </c>
      <c r="K124" s="50">
        <f t="shared" si="50"/>
        <v>-23415800</v>
      </c>
      <c r="L124" s="50">
        <f t="shared" si="50"/>
        <v>-19500</v>
      </c>
      <c r="M124" s="50">
        <f t="shared" si="50"/>
        <v>-500</v>
      </c>
    </row>
    <row r="125" spans="1:13" ht="19" customHeight="1" x14ac:dyDescent="0.25">
      <c r="B125" s="15" t="s">
        <v>43</v>
      </c>
      <c r="C125" s="29">
        <f t="shared" ref="C125:C126" si="51">+SUM(D125:M125)</f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</row>
    <row r="126" spans="1:13" ht="19" customHeight="1" x14ac:dyDescent="0.25">
      <c r="B126" s="15" t="s">
        <v>42</v>
      </c>
      <c r="C126" s="29">
        <f t="shared" si="51"/>
        <v>-143768300</v>
      </c>
      <c r="D126" s="29">
        <v>-34210100</v>
      </c>
      <c r="E126" s="29">
        <v>-5888200</v>
      </c>
      <c r="F126" s="29">
        <v>-2520900</v>
      </c>
      <c r="G126" s="29">
        <v>-16384100</v>
      </c>
      <c r="H126" s="29">
        <v>-11807400</v>
      </c>
      <c r="I126" s="29">
        <v>-12105400</v>
      </c>
      <c r="J126" s="29">
        <v>-37416400</v>
      </c>
      <c r="K126" s="29">
        <v>-23415800</v>
      </c>
      <c r="L126" s="29">
        <v>-19500</v>
      </c>
      <c r="M126" s="29">
        <v>-500</v>
      </c>
    </row>
    <row r="127" spans="1:13" ht="13" x14ac:dyDescent="0.25">
      <c r="B127" s="25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ht="33.75" customHeight="1" x14ac:dyDescent="0.25">
      <c r="A128" s="1" t="e">
        <v>#REF!</v>
      </c>
      <c r="B128" s="27" t="s">
        <v>41</v>
      </c>
      <c r="C128" s="16">
        <f>+SUM(D128:M128)</f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</row>
    <row r="129" spans="1:13" x14ac:dyDescent="0.25">
      <c r="B129" s="28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 ht="32.25" customHeight="1" x14ac:dyDescent="0.25">
      <c r="A130" s="1" t="e">
        <v>#REF!</v>
      </c>
      <c r="B130" s="27" t="s">
        <v>40</v>
      </c>
      <c r="C130" s="16">
        <f>+SUM(D130:M130)</f>
        <v>17556700</v>
      </c>
      <c r="D130" s="16">
        <v>4046600</v>
      </c>
      <c r="E130" s="16">
        <v>746700</v>
      </c>
      <c r="F130" s="16">
        <v>293000</v>
      </c>
      <c r="G130" s="16">
        <v>2022100</v>
      </c>
      <c r="H130" s="16">
        <v>1424100</v>
      </c>
      <c r="I130" s="16">
        <v>1440300</v>
      </c>
      <c r="J130" s="16">
        <v>4713400</v>
      </c>
      <c r="K130" s="16">
        <v>2867900</v>
      </c>
      <c r="L130" s="16">
        <v>2500</v>
      </c>
      <c r="M130" s="16">
        <v>100</v>
      </c>
    </row>
    <row r="131" spans="1:13" x14ac:dyDescent="0.25">
      <c r="B131" s="14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61.5" customHeight="1" x14ac:dyDescent="0.25">
      <c r="A132" s="1" t="e">
        <f>A130+1</f>
        <v>#REF!</v>
      </c>
      <c r="B132" s="17" t="s">
        <v>39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5.65" customHeight="1" x14ac:dyDescent="0.25">
      <c r="B133" s="15" t="s">
        <v>38</v>
      </c>
      <c r="C133" s="29">
        <f t="shared" ref="C133:C134" si="52">+SUM(D133:M133)</f>
        <v>14000</v>
      </c>
      <c r="D133" s="29">
        <v>24678000</v>
      </c>
      <c r="E133" s="29">
        <v>-38971000</v>
      </c>
      <c r="F133" s="29">
        <v>-7105000</v>
      </c>
      <c r="G133" s="29">
        <v>424000</v>
      </c>
      <c r="H133" s="29">
        <v>15734000</v>
      </c>
      <c r="I133" s="29">
        <v>-11830000</v>
      </c>
      <c r="J133" s="29">
        <v>757000</v>
      </c>
      <c r="K133" s="29">
        <v>18711000</v>
      </c>
      <c r="L133" s="29">
        <v>-7343000</v>
      </c>
      <c r="M133" s="29">
        <v>4959000</v>
      </c>
    </row>
    <row r="134" spans="1:13" ht="15.65" customHeight="1" x14ac:dyDescent="0.25">
      <c r="B134" s="15" t="s">
        <v>37</v>
      </c>
      <c r="C134" s="29">
        <f t="shared" si="52"/>
        <v>13000</v>
      </c>
      <c r="D134" s="29">
        <v>-2853000</v>
      </c>
      <c r="E134" s="29">
        <v>1468000</v>
      </c>
      <c r="F134" s="29">
        <v>332000</v>
      </c>
      <c r="G134" s="29">
        <v>403000</v>
      </c>
      <c r="H134" s="29">
        <v>1945000</v>
      </c>
      <c r="I134" s="29">
        <v>-313000</v>
      </c>
      <c r="J134" s="29">
        <v>-2297000</v>
      </c>
      <c r="K134" s="29">
        <v>606000</v>
      </c>
      <c r="L134" s="29">
        <v>360000</v>
      </c>
      <c r="M134" s="29">
        <v>362000</v>
      </c>
    </row>
    <row r="135" spans="1:13" x14ac:dyDescent="0.25">
      <c r="B135" s="14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36.65" customHeight="1" x14ac:dyDescent="0.25">
      <c r="A136" s="1" t="e">
        <f>+A132+1</f>
        <v>#REF!</v>
      </c>
      <c r="B136" s="12" t="s">
        <v>36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20.149999999999999" customHeight="1" x14ac:dyDescent="0.25">
      <c r="B137" s="15" t="s">
        <v>34</v>
      </c>
      <c r="C137" s="29">
        <f>+SUM(D137:M137)</f>
        <v>-111646.58</v>
      </c>
      <c r="D137" s="29">
        <v>-10944.53</v>
      </c>
      <c r="E137" s="29">
        <v>0</v>
      </c>
      <c r="F137" s="29">
        <v>0</v>
      </c>
      <c r="G137" s="29">
        <v>-23917.509999999995</v>
      </c>
      <c r="H137" s="29">
        <v>-20563.2</v>
      </c>
      <c r="I137" s="29">
        <v>-9291.6</v>
      </c>
      <c r="J137" s="29">
        <v>-22206.9</v>
      </c>
      <c r="K137" s="29">
        <v>-19798.760000000002</v>
      </c>
      <c r="L137" s="29">
        <v>0</v>
      </c>
      <c r="M137" s="29">
        <v>-4924.08</v>
      </c>
    </row>
    <row r="138" spans="1:13" ht="20.149999999999999" customHeight="1" x14ac:dyDescent="0.25">
      <c r="B138" s="15" t="s">
        <v>33</v>
      </c>
      <c r="C138" s="29">
        <f>+SUM(D138:M138)</f>
        <v>-2595670</v>
      </c>
      <c r="D138" s="29">
        <v>-1008970</v>
      </c>
      <c r="E138" s="29">
        <v>-454440</v>
      </c>
      <c r="F138" s="29">
        <v>-8490</v>
      </c>
      <c r="G138" s="29">
        <v>-63271.364000000001</v>
      </c>
      <c r="H138" s="29">
        <v>-218308.636</v>
      </c>
      <c r="I138" s="29">
        <v>-474330</v>
      </c>
      <c r="J138" s="29">
        <v>-73960</v>
      </c>
      <c r="K138" s="29">
        <v>-291630</v>
      </c>
      <c r="L138" s="29">
        <v>-2270</v>
      </c>
      <c r="M138" s="29">
        <v>0</v>
      </c>
    </row>
    <row r="139" spans="1:13" x14ac:dyDescent="0.25">
      <c r="B139" s="14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27.65" customHeight="1" x14ac:dyDescent="0.25">
      <c r="A140" s="1" t="e">
        <f>+A136+1</f>
        <v>#REF!</v>
      </c>
      <c r="B140" s="12" t="s">
        <v>35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20.149999999999999" customHeight="1" x14ac:dyDescent="0.25">
      <c r="B141" s="15" t="s">
        <v>34</v>
      </c>
      <c r="C141" s="29">
        <f t="shared" ref="C141:C142" si="53">+SUM(D141:M141)</f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</row>
    <row r="142" spans="1:13" ht="20.149999999999999" customHeight="1" x14ac:dyDescent="0.25">
      <c r="B142" s="15" t="s">
        <v>33</v>
      </c>
      <c r="C142" s="29">
        <f t="shared" si="53"/>
        <v>1297880</v>
      </c>
      <c r="D142" s="29">
        <v>504490</v>
      </c>
      <c r="E142" s="29">
        <v>227230</v>
      </c>
      <c r="F142" s="29">
        <v>4250</v>
      </c>
      <c r="G142" s="29">
        <v>31640.52</v>
      </c>
      <c r="H142" s="29">
        <v>109159.48</v>
      </c>
      <c r="I142" s="29">
        <v>237170</v>
      </c>
      <c r="J142" s="29">
        <v>36980</v>
      </c>
      <c r="K142" s="29">
        <v>145820</v>
      </c>
      <c r="L142" s="29">
        <v>1140</v>
      </c>
      <c r="M142" s="29">
        <v>0</v>
      </c>
    </row>
    <row r="143" spans="1:13" ht="13" x14ac:dyDescent="0.25">
      <c r="B143" s="25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ht="33.75" customHeight="1" x14ac:dyDescent="0.25">
      <c r="A144" s="1" t="e">
        <v>#REF!</v>
      </c>
      <c r="B144" s="23" t="s">
        <v>32</v>
      </c>
      <c r="C144" s="16">
        <f>+SUM(D144:M144)</f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</row>
    <row r="145" spans="1:18" x14ac:dyDescent="0.25">
      <c r="N145" s="19"/>
      <c r="O145" s="19"/>
      <c r="P145" s="19"/>
      <c r="Q145" s="19"/>
      <c r="R145" s="19"/>
    </row>
    <row r="146" spans="1:18" x14ac:dyDescent="0.25">
      <c r="N146" s="19"/>
      <c r="O146" s="19"/>
      <c r="P146" s="19"/>
      <c r="Q146" s="19"/>
      <c r="R146" s="19"/>
    </row>
    <row r="147" spans="1:18" ht="29.15" customHeight="1" x14ac:dyDescent="0.25">
      <c r="B147" s="41" t="s">
        <v>109</v>
      </c>
      <c r="N147" s="19"/>
      <c r="O147" s="19"/>
      <c r="P147" s="19"/>
      <c r="Q147" s="19"/>
      <c r="R147" s="19"/>
    </row>
    <row r="148" spans="1:18" x14ac:dyDescent="0.25">
      <c r="N148" s="19"/>
      <c r="O148" s="19"/>
      <c r="P148" s="19"/>
      <c r="Q148" s="19"/>
      <c r="R148" s="19"/>
    </row>
    <row r="149" spans="1:18" ht="55.5" customHeight="1" x14ac:dyDescent="0.25">
      <c r="A149" s="1" t="e">
        <f>+#REF!+1</f>
        <v>#REF!</v>
      </c>
      <c r="B149" s="12" t="s">
        <v>112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9"/>
      <c r="O149" s="19"/>
      <c r="P149" s="19"/>
      <c r="Q149" s="19"/>
      <c r="R149" s="19"/>
    </row>
    <row r="150" spans="1:18" ht="28" customHeight="1" x14ac:dyDescent="0.25">
      <c r="B150" s="22" t="s">
        <v>110</v>
      </c>
      <c r="C150" s="21">
        <f>+SUM(D150:M150)</f>
        <v>-2080609.017538667</v>
      </c>
      <c r="D150" s="21">
        <v>-771165.64849487122</v>
      </c>
      <c r="E150" s="21">
        <v>132324.65603586368</v>
      </c>
      <c r="F150" s="21">
        <v>-30678.230651821668</v>
      </c>
      <c r="G150" s="21">
        <v>-408771.9386326939</v>
      </c>
      <c r="H150" s="21">
        <v>-296481.14398154756</v>
      </c>
      <c r="I150" s="21">
        <v>-423337.80368561746</v>
      </c>
      <c r="J150" s="21">
        <v>-5914.8578599067841</v>
      </c>
      <c r="K150" s="21">
        <v>-438028.28805653803</v>
      </c>
      <c r="L150" s="21">
        <v>246067.14250678557</v>
      </c>
      <c r="M150" s="21">
        <v>-84622.904718319682</v>
      </c>
    </row>
    <row r="151" spans="1:18" x14ac:dyDescent="0.25">
      <c r="N151" s="19"/>
      <c r="O151" s="19"/>
      <c r="P151" s="19"/>
      <c r="Q151" s="19"/>
      <c r="R151" s="19"/>
    </row>
    <row r="152" spans="1:18" ht="72.650000000000006" customHeight="1" x14ac:dyDescent="0.25">
      <c r="A152" s="1" t="e">
        <f>+A149+1</f>
        <v>#REF!</v>
      </c>
      <c r="B152" s="12" t="s">
        <v>31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8" ht="28" customHeight="1" x14ac:dyDescent="0.25">
      <c r="B153" s="22" t="s">
        <v>110</v>
      </c>
      <c r="C153" s="21">
        <f>+SUM(D153:M153)</f>
        <v>474.84801787632529</v>
      </c>
      <c r="D153" s="21">
        <v>285.16050665549153</v>
      </c>
      <c r="E153" s="21">
        <v>1.1501585315536271</v>
      </c>
      <c r="F153" s="21">
        <v>0</v>
      </c>
      <c r="G153" s="21">
        <v>-51.520331241914732</v>
      </c>
      <c r="H153" s="21">
        <v>17.803356540022499</v>
      </c>
      <c r="I153" s="21">
        <v>20.978995669951928</v>
      </c>
      <c r="J153" s="21">
        <v>-3.4656716230419686</v>
      </c>
      <c r="K153" s="21">
        <v>161.48590066544853</v>
      </c>
      <c r="L153" s="21">
        <v>0</v>
      </c>
      <c r="M153" s="21">
        <v>43.255102678813842</v>
      </c>
    </row>
    <row r="154" spans="1:18" x14ac:dyDescent="0.25">
      <c r="N154" s="19"/>
      <c r="O154" s="19"/>
      <c r="P154" s="19"/>
      <c r="Q154" s="19"/>
      <c r="R154" s="19"/>
    </row>
    <row r="155" spans="1:18" ht="59.25" customHeight="1" x14ac:dyDescent="0.25">
      <c r="A155" s="1" t="e">
        <f>A152+1</f>
        <v>#REF!</v>
      </c>
      <c r="B155" s="12" t="s">
        <v>30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8" ht="28" customHeight="1" x14ac:dyDescent="0.25">
      <c r="B156" s="22" t="s">
        <v>110</v>
      </c>
      <c r="C156" s="4">
        <f>+SUM(D156:M156)</f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8" x14ac:dyDescent="0.25">
      <c r="B157" s="14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8" ht="19.5" customHeight="1" x14ac:dyDescent="0.25">
      <c r="A158" s="1" t="e">
        <f>+A155+1</f>
        <v>#REF!</v>
      </c>
      <c r="B158" s="12" t="s">
        <v>29</v>
      </c>
      <c r="C158" s="51">
        <f t="shared" ref="C158:D158" si="54">SUM(C159:C161)</f>
        <v>33441596.532710753</v>
      </c>
      <c r="D158" s="51">
        <f t="shared" si="54"/>
        <v>4048189.3316879133</v>
      </c>
      <c r="E158" s="51">
        <f t="shared" ref="E158:M158" si="55">SUM(E159:E161)</f>
        <v>8467118.1963984817</v>
      </c>
      <c r="F158" s="51">
        <f t="shared" si="55"/>
        <v>1248537.29</v>
      </c>
      <c r="G158" s="51">
        <f t="shared" si="55"/>
        <v>3195778.8144509676</v>
      </c>
      <c r="H158" s="51">
        <f t="shared" si="55"/>
        <v>4828989.4818951581</v>
      </c>
      <c r="I158" s="51">
        <f t="shared" si="55"/>
        <v>2257616.5832003979</v>
      </c>
      <c r="J158" s="51">
        <f t="shared" si="55"/>
        <v>2181114.325914111</v>
      </c>
      <c r="K158" s="51">
        <f t="shared" si="55"/>
        <v>4507024.0074365959</v>
      </c>
      <c r="L158" s="51">
        <f t="shared" si="55"/>
        <v>1874789.9306145497</v>
      </c>
      <c r="M158" s="51">
        <f t="shared" si="55"/>
        <v>832438.57111257291</v>
      </c>
    </row>
    <row r="159" spans="1:18" ht="27.65" customHeight="1" x14ac:dyDescent="0.25">
      <c r="B159" s="15" t="s">
        <v>28</v>
      </c>
      <c r="C159" s="29">
        <f t="shared" ref="C159:C161" si="56">+SUM(D159:M159)</f>
        <v>23719587.210000001</v>
      </c>
      <c r="D159" s="29">
        <v>3213568.5979999998</v>
      </c>
      <c r="E159" s="29">
        <v>7291612</v>
      </c>
      <c r="F159" s="29">
        <v>841225</v>
      </c>
      <c r="G159" s="29">
        <v>1832864.3399999999</v>
      </c>
      <c r="H159" s="29">
        <v>2927379.12</v>
      </c>
      <c r="I159" s="29">
        <v>1409228.96</v>
      </c>
      <c r="J159" s="29">
        <v>1259478.862</v>
      </c>
      <c r="K159" s="29">
        <v>2751529.94</v>
      </c>
      <c r="L159" s="29">
        <v>1555407.05</v>
      </c>
      <c r="M159" s="29">
        <v>637293.34000000008</v>
      </c>
    </row>
    <row r="160" spans="1:18" ht="27.65" customHeight="1" x14ac:dyDescent="0.25">
      <c r="B160" s="15" t="s">
        <v>27</v>
      </c>
      <c r="C160" s="29">
        <f t="shared" si="56"/>
        <v>9077424.4335729163</v>
      </c>
      <c r="D160" s="29">
        <v>773967.07306902483</v>
      </c>
      <c r="E160" s="29">
        <v>1065424.8363984821</v>
      </c>
      <c r="F160" s="29">
        <v>379521.8</v>
      </c>
      <c r="G160" s="29">
        <v>1274136.5531450554</v>
      </c>
      <c r="H160" s="29">
        <v>1807093.2432010705</v>
      </c>
      <c r="I160" s="29">
        <v>788656.32320039812</v>
      </c>
      <c r="J160" s="29">
        <v>859554.54539516754</v>
      </c>
      <c r="K160" s="29">
        <v>1655427.9574365958</v>
      </c>
      <c r="L160" s="29">
        <v>288251.65061454952</v>
      </c>
      <c r="M160" s="29">
        <v>185390.45111257274</v>
      </c>
    </row>
    <row r="161" spans="1:18" ht="27.65" customHeight="1" x14ac:dyDescent="0.25">
      <c r="B161" s="15" t="s">
        <v>26</v>
      </c>
      <c r="C161" s="29">
        <f t="shared" si="56"/>
        <v>644584.8891378328</v>
      </c>
      <c r="D161" s="29">
        <v>60653.660618888825</v>
      </c>
      <c r="E161" s="29">
        <v>110081.36</v>
      </c>
      <c r="F161" s="29">
        <v>27790.49</v>
      </c>
      <c r="G161" s="29">
        <v>88777.921305912285</v>
      </c>
      <c r="H161" s="29">
        <v>94517.118694087709</v>
      </c>
      <c r="I161" s="29">
        <v>59731.3</v>
      </c>
      <c r="J161" s="29">
        <v>62080.918518943923</v>
      </c>
      <c r="K161" s="29">
        <v>100066.11</v>
      </c>
      <c r="L161" s="29">
        <v>31131.23</v>
      </c>
      <c r="M161" s="29">
        <v>9754.7800000000007</v>
      </c>
    </row>
    <row r="162" spans="1:18" x14ac:dyDescent="0.25">
      <c r="N162" s="19"/>
      <c r="O162" s="19"/>
      <c r="P162" s="19"/>
      <c r="Q162" s="19"/>
      <c r="R162" s="19"/>
    </row>
    <row r="163" spans="1:18" x14ac:dyDescent="0.25">
      <c r="N163" s="19"/>
      <c r="O163" s="19"/>
      <c r="P163" s="19"/>
      <c r="Q163" s="19"/>
      <c r="R163" s="19"/>
    </row>
    <row r="164" spans="1:18" ht="17.5" customHeight="1" x14ac:dyDescent="0.25">
      <c r="B164" s="41" t="s">
        <v>111</v>
      </c>
      <c r="N164" s="19"/>
      <c r="O164" s="19"/>
      <c r="P164" s="19"/>
      <c r="Q164" s="19"/>
      <c r="R164" s="19"/>
    </row>
    <row r="165" spans="1:18" x14ac:dyDescent="0.25">
      <c r="N165" s="19"/>
      <c r="O165" s="19"/>
      <c r="P165" s="19"/>
      <c r="Q165" s="19"/>
      <c r="R165" s="19"/>
    </row>
    <row r="166" spans="1:18" ht="49.5" customHeight="1" x14ac:dyDescent="0.25">
      <c r="A166" s="1" t="e">
        <f>+A158+1</f>
        <v>#REF!</v>
      </c>
      <c r="B166" s="12" t="s">
        <v>112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8" ht="13" x14ac:dyDescent="0.25">
      <c r="B167" s="22" t="s">
        <v>113</v>
      </c>
      <c r="C167" s="29">
        <f>+SUM(D167:M167)</f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19"/>
      <c r="O167" s="19"/>
      <c r="P167" s="19"/>
      <c r="Q167" s="19"/>
      <c r="R167" s="19"/>
    </row>
    <row r="168" spans="1:18" x14ac:dyDescent="0.25">
      <c r="C168" s="52"/>
    </row>
    <row r="169" spans="1:18" ht="40.5" customHeight="1" x14ac:dyDescent="0.25">
      <c r="A169" s="1" t="e">
        <f>+#REF!+1</f>
        <v>#REF!</v>
      </c>
      <c r="B169" s="17" t="s">
        <v>90</v>
      </c>
      <c r="C169" s="50">
        <f t="shared" ref="C169:M169" si="57">SUM(C170:C179)</f>
        <v>115873511.08288422</v>
      </c>
      <c r="D169" s="50">
        <f t="shared" si="57"/>
        <v>15513626.731887762</v>
      </c>
      <c r="E169" s="50">
        <f t="shared" si="57"/>
        <v>14417895.311056394</v>
      </c>
      <c r="F169" s="50">
        <f t="shared" si="57"/>
        <v>4235468.7821375979</v>
      </c>
      <c r="G169" s="50">
        <f t="shared" si="57"/>
        <v>19917769.734968826</v>
      </c>
      <c r="H169" s="50">
        <f t="shared" si="57"/>
        <v>20096332.928273283</v>
      </c>
      <c r="I169" s="50">
        <f t="shared" si="57"/>
        <v>9452426.2113873027</v>
      </c>
      <c r="J169" s="50">
        <f t="shared" si="57"/>
        <v>8879630.5410486292</v>
      </c>
      <c r="K169" s="50">
        <f t="shared" si="57"/>
        <v>18393295.212298412</v>
      </c>
      <c r="L169" s="50">
        <f t="shared" si="57"/>
        <v>2469963.0908847991</v>
      </c>
      <c r="M169" s="50">
        <f t="shared" si="57"/>
        <v>2497102.5389412004</v>
      </c>
    </row>
    <row r="170" spans="1:18" s="44" customFormat="1" ht="27.65" customHeight="1" x14ac:dyDescent="0.25">
      <c r="B170" s="15" t="s">
        <v>21</v>
      </c>
      <c r="C170" s="29">
        <f t="shared" ref="C170:C178" si="58">+SUM(D170:M170)</f>
        <v>59314205.082992211</v>
      </c>
      <c r="D170" s="29">
        <v>7941373.5205085808</v>
      </c>
      <c r="E170" s="29">
        <v>7380511.6075147986</v>
      </c>
      <c r="F170" s="29">
        <v>2168133.8250431991</v>
      </c>
      <c r="G170" s="29">
        <v>10195893.891115615</v>
      </c>
      <c r="H170" s="29">
        <v>10287202.014241692</v>
      </c>
      <c r="I170" s="29">
        <v>4837539.5348985009</v>
      </c>
      <c r="J170" s="29">
        <v>4545396.5602790164</v>
      </c>
      <c r="K170" s="29">
        <v>9415516.334808806</v>
      </c>
      <c r="L170" s="29">
        <v>1264372.5640335996</v>
      </c>
      <c r="M170" s="29">
        <v>1278265.2305484004</v>
      </c>
    </row>
    <row r="171" spans="1:18" s="44" customFormat="1" ht="27.65" customHeight="1" x14ac:dyDescent="0.25">
      <c r="B171" s="15" t="s">
        <v>19</v>
      </c>
      <c r="C171" s="29">
        <f t="shared" si="58"/>
        <v>19015628.741342999</v>
      </c>
      <c r="D171" s="29">
        <v>2545843.7521016221</v>
      </c>
      <c r="E171" s="29">
        <v>2366016.9348113993</v>
      </c>
      <c r="F171" s="29">
        <v>695052.27005759964</v>
      </c>
      <c r="G171" s="29">
        <v>3268561.7061230624</v>
      </c>
      <c r="H171" s="29">
        <v>3297897.4624761385</v>
      </c>
      <c r="I171" s="29">
        <v>1551556.7274402</v>
      </c>
      <c r="J171" s="29">
        <v>1457199.3556035769</v>
      </c>
      <c r="K171" s="29">
        <v>3018391.1743284017</v>
      </c>
      <c r="L171" s="29">
        <v>405327.84954479983</v>
      </c>
      <c r="M171" s="29">
        <v>409781.50885620009</v>
      </c>
    </row>
    <row r="172" spans="1:18" s="44" customFormat="1" ht="27.65" customHeight="1" x14ac:dyDescent="0.25">
      <c r="B172" s="15" t="s">
        <v>18</v>
      </c>
      <c r="C172" s="29">
        <f t="shared" si="58"/>
        <v>9748983.0836855005</v>
      </c>
      <c r="D172" s="29">
        <v>1305209.9412828691</v>
      </c>
      <c r="E172" s="29">
        <v>1213015.8506428995</v>
      </c>
      <c r="F172" s="29">
        <v>356341.24515359983</v>
      </c>
      <c r="G172" s="29">
        <v>1675734.9028221215</v>
      </c>
      <c r="H172" s="29">
        <v>1690774.836359079</v>
      </c>
      <c r="I172" s="29">
        <v>795456.2268197001</v>
      </c>
      <c r="J172" s="29">
        <v>747080.83863933024</v>
      </c>
      <c r="K172" s="29">
        <v>1547476.8096674008</v>
      </c>
      <c r="L172" s="29">
        <v>207804.55920279989</v>
      </c>
      <c r="M172" s="29">
        <v>210087.87309570002</v>
      </c>
    </row>
    <row r="173" spans="1:18" s="44" customFormat="1" ht="27.65" customHeight="1" x14ac:dyDescent="0.25">
      <c r="B173" s="15" t="s">
        <v>17</v>
      </c>
      <c r="C173" s="29">
        <f t="shared" si="58"/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</row>
    <row r="174" spans="1:18" s="44" customFormat="1" ht="20.5" customHeight="1" x14ac:dyDescent="0.25">
      <c r="B174" s="15" t="s">
        <v>16</v>
      </c>
      <c r="C174" s="29">
        <f t="shared" si="58"/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</row>
    <row r="175" spans="1:18" s="44" customFormat="1" ht="20.5" customHeight="1" x14ac:dyDescent="0.25">
      <c r="B175" s="15" t="s">
        <v>15</v>
      </c>
      <c r="C175" s="29">
        <f t="shared" si="58"/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</row>
    <row r="176" spans="1:18" s="44" customFormat="1" ht="20.5" customHeight="1" x14ac:dyDescent="0.25">
      <c r="B176" s="15" t="s">
        <v>14</v>
      </c>
      <c r="C176" s="29">
        <f t="shared" si="58"/>
        <v>14496336.771384999</v>
      </c>
      <c r="D176" s="29">
        <v>1940793.4862313163</v>
      </c>
      <c r="E176" s="29">
        <v>1803704.6663229994</v>
      </c>
      <c r="F176" s="29">
        <v>529864.77163199976</v>
      </c>
      <c r="G176" s="29">
        <v>2491748.8606093931</v>
      </c>
      <c r="H176" s="29">
        <v>2514112.6230346081</v>
      </c>
      <c r="I176" s="29">
        <v>1182810.684139</v>
      </c>
      <c r="J176" s="29">
        <v>1110878.4720826827</v>
      </c>
      <c r="K176" s="29">
        <v>2301034.3526380011</v>
      </c>
      <c r="L176" s="29">
        <v>308996.83043599984</v>
      </c>
      <c r="M176" s="29">
        <v>312392.02425900009</v>
      </c>
    </row>
    <row r="177" spans="1:13" s="44" customFormat="1" ht="20.5" customHeight="1" x14ac:dyDescent="0.25">
      <c r="B177" s="15" t="s">
        <v>13</v>
      </c>
      <c r="C177" s="29">
        <f t="shared" si="58"/>
        <v>1646238.606226</v>
      </c>
      <c r="D177" s="29">
        <v>220401.1409318746</v>
      </c>
      <c r="E177" s="29">
        <v>204833.00731479994</v>
      </c>
      <c r="F177" s="29">
        <v>60172.708243199966</v>
      </c>
      <c r="G177" s="29">
        <v>282968.9483657683</v>
      </c>
      <c r="H177" s="29">
        <v>285508.63060863176</v>
      </c>
      <c r="I177" s="29">
        <v>134322.80463639999</v>
      </c>
      <c r="J177" s="29">
        <v>126154.01093452526</v>
      </c>
      <c r="K177" s="29">
        <v>261310.95360880013</v>
      </c>
      <c r="L177" s="29">
        <v>35090.41763359998</v>
      </c>
      <c r="M177" s="29">
        <v>35475.983948400004</v>
      </c>
    </row>
    <row r="178" spans="1:13" s="44" customFormat="1" ht="20.5" customHeight="1" x14ac:dyDescent="0.25">
      <c r="B178" s="15" t="s">
        <v>12</v>
      </c>
      <c r="C178" s="29">
        <f t="shared" si="58"/>
        <v>11652118.797252502</v>
      </c>
      <c r="D178" s="29">
        <v>1560004.8908315012</v>
      </c>
      <c r="E178" s="29">
        <v>1449813.2444494995</v>
      </c>
      <c r="F178" s="29">
        <v>425903.96200799983</v>
      </c>
      <c r="G178" s="29">
        <v>2002861.4259328665</v>
      </c>
      <c r="H178" s="29">
        <v>2020837.3615531344</v>
      </c>
      <c r="I178" s="29">
        <v>950740.2334535002</v>
      </c>
      <c r="J178" s="29">
        <v>892921.30350949802</v>
      </c>
      <c r="K178" s="29">
        <v>1849565.5872470012</v>
      </c>
      <c r="L178" s="29">
        <v>248370.8700339999</v>
      </c>
      <c r="M178" s="29">
        <v>251099.91823350007</v>
      </c>
    </row>
    <row r="179" spans="1:13" s="54" customFormat="1" ht="16.5" customHeight="1" x14ac:dyDescent="0.25">
      <c r="B179" s="55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1:13" ht="48" customHeight="1" x14ac:dyDescent="0.25">
      <c r="A180" s="1" t="e">
        <v>#REF!</v>
      </c>
      <c r="B180" s="12" t="s">
        <v>91</v>
      </c>
      <c r="C180" s="16">
        <f>+SUM(D180:M180)</f>
        <v>1307144.7870310002</v>
      </c>
      <c r="D180" s="16">
        <v>696652.47665599466</v>
      </c>
      <c r="E180" s="16">
        <v>42980.267752189466</v>
      </c>
      <c r="F180" s="16">
        <v>7798.6856116260033</v>
      </c>
      <c r="G180" s="16">
        <v>43135.272025869446</v>
      </c>
      <c r="H180" s="16">
        <v>53367.461033963482</v>
      </c>
      <c r="I180" s="16">
        <v>46944.120826148246</v>
      </c>
      <c r="J180" s="16">
        <v>320165.01844019862</v>
      </c>
      <c r="K180" s="16">
        <v>88821.573169766372</v>
      </c>
      <c r="L180" s="16">
        <v>776.32652775256656</v>
      </c>
      <c r="M180" s="16">
        <v>6503.5849874914547</v>
      </c>
    </row>
    <row r="181" spans="1:13" s="54" customFormat="1" ht="16.5" customHeight="1" x14ac:dyDescent="0.25"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1:13" ht="42" customHeight="1" x14ac:dyDescent="0.25">
      <c r="A182" s="1" t="e">
        <v>#REF!</v>
      </c>
      <c r="B182" s="12" t="s">
        <v>92</v>
      </c>
      <c r="C182" s="16">
        <f>+SUM(D182:M182)</f>
        <v>-1312114.8132853373</v>
      </c>
      <c r="D182" s="16">
        <v>-470239.28674996167</v>
      </c>
      <c r="E182" s="16">
        <v>-20907.948904157467</v>
      </c>
      <c r="F182" s="16">
        <v>-15664.13948977056</v>
      </c>
      <c r="G182" s="16">
        <v>-43301.693281708394</v>
      </c>
      <c r="H182" s="16">
        <v>-30201.280651956629</v>
      </c>
      <c r="I182" s="16">
        <v>-165199.27018568118</v>
      </c>
      <c r="J182" s="16">
        <v>-199932.10895871796</v>
      </c>
      <c r="K182" s="16">
        <v>-314267.856546378</v>
      </c>
      <c r="L182" s="16">
        <v>-40867.247617835055</v>
      </c>
      <c r="M182" s="16">
        <v>-11533.98089917039</v>
      </c>
    </row>
    <row r="183" spans="1:13" x14ac:dyDescent="0.25">
      <c r="B183" s="14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x14ac:dyDescent="0.25">
      <c r="B184" s="14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x14ac:dyDescent="0.25">
      <c r="B185" s="14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3" x14ac:dyDescent="0.25">
      <c r="B186" s="14"/>
      <c r="C186" s="13" t="s">
        <v>11</v>
      </c>
      <c r="D186" s="13" t="s">
        <v>11</v>
      </c>
      <c r="E186" s="13" t="s">
        <v>11</v>
      </c>
      <c r="F186" s="13" t="s">
        <v>11</v>
      </c>
      <c r="G186" s="13" t="s">
        <v>11</v>
      </c>
      <c r="H186" s="13" t="s">
        <v>11</v>
      </c>
      <c r="I186" s="13" t="s">
        <v>11</v>
      </c>
      <c r="J186" s="13" t="s">
        <v>11</v>
      </c>
      <c r="K186" s="13" t="s">
        <v>11</v>
      </c>
      <c r="L186" s="13" t="s">
        <v>11</v>
      </c>
      <c r="M186" s="13" t="s">
        <v>11</v>
      </c>
    </row>
    <row r="187" spans="1:13" ht="13" x14ac:dyDescent="0.25">
      <c r="B187" s="12"/>
      <c r="C187" s="57">
        <f t="shared" ref="C187:M187" si="59">C5</f>
        <v>2022</v>
      </c>
      <c r="D187" s="57">
        <f t="shared" si="59"/>
        <v>2022</v>
      </c>
      <c r="E187" s="57">
        <f t="shared" si="59"/>
        <v>2022</v>
      </c>
      <c r="F187" s="57">
        <f t="shared" si="59"/>
        <v>2022</v>
      </c>
      <c r="G187" s="57">
        <f t="shared" si="59"/>
        <v>2022</v>
      </c>
      <c r="H187" s="57">
        <f t="shared" si="59"/>
        <v>2022</v>
      </c>
      <c r="I187" s="57">
        <f t="shared" si="59"/>
        <v>2022</v>
      </c>
      <c r="J187" s="57">
        <f t="shared" si="59"/>
        <v>2022</v>
      </c>
      <c r="K187" s="57">
        <f t="shared" si="59"/>
        <v>2022</v>
      </c>
      <c r="L187" s="57">
        <f t="shared" si="59"/>
        <v>2022</v>
      </c>
      <c r="M187" s="57">
        <f t="shared" si="59"/>
        <v>2022</v>
      </c>
    </row>
    <row r="188" spans="1:13" ht="13" x14ac:dyDescent="0.25">
      <c r="B188" s="60" t="s">
        <v>125</v>
      </c>
      <c r="C188" s="58" t="str">
        <f t="shared" ref="C188:M188" si="60">C6</f>
        <v>ALLE DNB'S</v>
      </c>
      <c r="D188" s="58" t="str">
        <f t="shared" si="60"/>
        <v>FLUVIUS ANTWERPEN</v>
      </c>
      <c r="E188" s="58" t="str">
        <f t="shared" si="60"/>
        <v>FLUVIUS LIMBURG</v>
      </c>
      <c r="F188" s="58" t="str">
        <f t="shared" si="60"/>
        <v>FLUVIUS WEST</v>
      </c>
      <c r="G188" s="58" t="str">
        <f t="shared" si="60"/>
        <v>GASELWEST</v>
      </c>
      <c r="H188" s="58" t="str">
        <f t="shared" si="60"/>
        <v>IMEWO</v>
      </c>
      <c r="I188" s="58" t="str">
        <f t="shared" si="60"/>
        <v>INTERGEM</v>
      </c>
      <c r="J188" s="58" t="str">
        <f t="shared" si="60"/>
        <v>IVEKA</v>
      </c>
      <c r="K188" s="58" t="str">
        <f t="shared" si="60"/>
        <v>IVERLEK</v>
      </c>
      <c r="L188" s="58" t="str">
        <f t="shared" si="60"/>
        <v>PBE</v>
      </c>
      <c r="M188" s="58" t="str">
        <f t="shared" si="60"/>
        <v>SIBELGAS</v>
      </c>
    </row>
    <row r="189" spans="1:13" ht="13" x14ac:dyDescent="0.25">
      <c r="B189" s="61"/>
      <c r="C189" s="59" t="str">
        <f t="shared" ref="C189:M189" si="61">C7</f>
        <v>elektriciteit</v>
      </c>
      <c r="D189" s="59" t="str">
        <f t="shared" si="61"/>
        <v>elektriciteit</v>
      </c>
      <c r="E189" s="59" t="str">
        <f t="shared" si="61"/>
        <v>elektriciteit</v>
      </c>
      <c r="F189" s="59" t="str">
        <f t="shared" si="61"/>
        <v>elektriciteit</v>
      </c>
      <c r="G189" s="59" t="str">
        <f t="shared" si="61"/>
        <v>elektriciteit</v>
      </c>
      <c r="H189" s="59" t="str">
        <f t="shared" si="61"/>
        <v>elektriciteit</v>
      </c>
      <c r="I189" s="59" t="str">
        <f t="shared" si="61"/>
        <v>elektriciteit</v>
      </c>
      <c r="J189" s="59" t="str">
        <f t="shared" si="61"/>
        <v>elektriciteit</v>
      </c>
      <c r="K189" s="59" t="str">
        <f t="shared" si="61"/>
        <v>elektriciteit</v>
      </c>
      <c r="L189" s="59" t="str">
        <f t="shared" si="61"/>
        <v>elektriciteit</v>
      </c>
      <c r="M189" s="59" t="str">
        <f t="shared" si="61"/>
        <v>elektriciteit</v>
      </c>
    </row>
    <row r="190" spans="1:13" ht="32.25" customHeight="1" x14ac:dyDescent="0.25">
      <c r="B190" s="11" t="s">
        <v>124</v>
      </c>
      <c r="C190" s="8">
        <f>+SUM(C17,C20,C23,C26,C29,C31,C38,C41,C43,C53,C57,C63,C69,C75)</f>
        <v>246733985.1795899</v>
      </c>
      <c r="D190" s="8">
        <f t="shared" ref="D190:M190" si="62">+SUM(D17,D20,D23,D26,D29,D31,D38,D41,D43,D53,D57,D63,D69,D75)</f>
        <v>29306878.426826227</v>
      </c>
      <c r="E190" s="8">
        <f t="shared" si="62"/>
        <v>22218162.697377559</v>
      </c>
      <c r="F190" s="8">
        <f t="shared" si="62"/>
        <v>6584895.699485017</v>
      </c>
      <c r="G190" s="8">
        <f t="shared" si="62"/>
        <v>46536962.081235379</v>
      </c>
      <c r="H190" s="8">
        <f t="shared" si="62"/>
        <v>47490807.771359242</v>
      </c>
      <c r="I190" s="8">
        <f t="shared" si="62"/>
        <v>19332142.52432761</v>
      </c>
      <c r="J190" s="8">
        <f t="shared" si="62"/>
        <v>21887234.522074625</v>
      </c>
      <c r="K190" s="8">
        <f t="shared" si="62"/>
        <v>40699275.950065672</v>
      </c>
      <c r="L190" s="8">
        <f t="shared" si="62"/>
        <v>5897740.3271438554</v>
      </c>
      <c r="M190" s="8">
        <f t="shared" si="62"/>
        <v>6779885.1796947401</v>
      </c>
    </row>
    <row r="191" spans="1:13" ht="31.5" customHeight="1" x14ac:dyDescent="0.25">
      <c r="B191" s="11" t="s">
        <v>119</v>
      </c>
      <c r="C191" s="8">
        <f>+SUM(C85,C88,C91)</f>
        <v>13160183.762010334</v>
      </c>
      <c r="D191" s="8">
        <f t="shared" ref="D191:M191" si="63">+SUM(D85,D88,D91)</f>
        <v>3553037.3864892414</v>
      </c>
      <c r="E191" s="8">
        <f t="shared" si="63"/>
        <v>1647507.3864750206</v>
      </c>
      <c r="F191" s="8">
        <f t="shared" si="63"/>
        <v>384583.8152242119</v>
      </c>
      <c r="G191" s="8">
        <f t="shared" si="63"/>
        <v>1601221.7120091456</v>
      </c>
      <c r="H191" s="8">
        <f t="shared" si="63"/>
        <v>818440.30895201024</v>
      </c>
      <c r="I191" s="8">
        <f t="shared" si="63"/>
        <v>1438098.7510065017</v>
      </c>
      <c r="J191" s="8">
        <f t="shared" si="63"/>
        <v>2713726.6068306565</v>
      </c>
      <c r="K191" s="8">
        <f t="shared" si="63"/>
        <v>715447.9421479255</v>
      </c>
      <c r="L191" s="8">
        <f t="shared" si="63"/>
        <v>284252.12491987686</v>
      </c>
      <c r="M191" s="8">
        <f t="shared" si="63"/>
        <v>3867.7279557433012</v>
      </c>
    </row>
    <row r="192" spans="1:13" ht="33" customHeight="1" x14ac:dyDescent="0.25">
      <c r="B192" s="7" t="s">
        <v>120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ht="32.25" customHeight="1" x14ac:dyDescent="0.25">
      <c r="B193" s="10" t="s">
        <v>121</v>
      </c>
      <c r="C193" s="8">
        <f>+SUM(C100,C103,C106,C108,C112,C118,C119,C121,C124,C128,C130,C133,C134,C137,C138,C141,C142,C144)</f>
        <v>392904906.4279539</v>
      </c>
      <c r="D193" s="8">
        <f t="shared" ref="D193:M193" si="64">+SUM(D100,D103,D106,D108,D112,D118,D119,D121,D124,D128,D130,D133,D134,D137,D138,D141,D142,D144)</f>
        <v>49612319.320428863</v>
      </c>
      <c r="E193" s="8">
        <f t="shared" si="64"/>
        <v>42307125.414508402</v>
      </c>
      <c r="F193" s="8">
        <f t="shared" si="64"/>
        <v>11927052.559753686</v>
      </c>
      <c r="G193" s="8">
        <f t="shared" si="64"/>
        <v>73636203.102786779</v>
      </c>
      <c r="H193" s="8">
        <f t="shared" si="64"/>
        <v>67152414.565881431</v>
      </c>
      <c r="I193" s="8">
        <f t="shared" si="64"/>
        <v>29039657.116178297</v>
      </c>
      <c r="J193" s="8">
        <f t="shared" si="64"/>
        <v>43771429.868206672</v>
      </c>
      <c r="K193" s="8">
        <f t="shared" si="64"/>
        <v>61757759.955121063</v>
      </c>
      <c r="L193" s="8">
        <f t="shared" si="64"/>
        <v>5526218.0607247949</v>
      </c>
      <c r="M193" s="8">
        <f t="shared" si="64"/>
        <v>8174726.4643639103</v>
      </c>
    </row>
    <row r="194" spans="2:13" ht="32.25" customHeight="1" x14ac:dyDescent="0.25">
      <c r="B194" s="7" t="s">
        <v>122</v>
      </c>
      <c r="C194" s="8">
        <f>+SUM(C150,C153,C156,C158)</f>
        <v>31361462.363189962</v>
      </c>
      <c r="D194" s="8">
        <f t="shared" ref="D194:M194" si="65">+SUM(D150,D153,D156,D158)</f>
        <v>3277308.8436996974</v>
      </c>
      <c r="E194" s="8">
        <f t="shared" si="65"/>
        <v>8599444.0025928766</v>
      </c>
      <c r="F194" s="8">
        <f t="shared" si="65"/>
        <v>1217859.0593481783</v>
      </c>
      <c r="G194" s="8">
        <f t="shared" si="65"/>
        <v>2786955.3554870319</v>
      </c>
      <c r="H194" s="8">
        <f t="shared" si="65"/>
        <v>4532526.1412701504</v>
      </c>
      <c r="I194" s="8">
        <f t="shared" si="65"/>
        <v>1834299.7585104504</v>
      </c>
      <c r="J194" s="8">
        <f t="shared" si="65"/>
        <v>2175196.0023825811</v>
      </c>
      <c r="K194" s="8">
        <f t="shared" si="65"/>
        <v>4069157.2052807231</v>
      </c>
      <c r="L194" s="8">
        <f t="shared" si="65"/>
        <v>2120857.0731213354</v>
      </c>
      <c r="M194" s="8">
        <f t="shared" si="65"/>
        <v>747858.92149693205</v>
      </c>
    </row>
    <row r="195" spans="2:13" ht="32.25" customHeight="1" x14ac:dyDescent="0.25">
      <c r="B195" s="7" t="s">
        <v>123</v>
      </c>
      <c r="C195" s="8">
        <f>+SUM(C167,C169,C180,C182)</f>
        <v>115868541.05662988</v>
      </c>
      <c r="D195" s="8">
        <f t="shared" ref="D195:M195" si="66">+SUM(D167,D169,D180,D182)</f>
        <v>15740039.921793796</v>
      </c>
      <c r="E195" s="8">
        <f t="shared" si="66"/>
        <v>14439967.629904427</v>
      </c>
      <c r="F195" s="8">
        <f t="shared" si="66"/>
        <v>4227603.3282594532</v>
      </c>
      <c r="G195" s="8">
        <f t="shared" si="66"/>
        <v>19917603.313712984</v>
      </c>
      <c r="H195" s="8">
        <f t="shared" si="66"/>
        <v>20119499.108655289</v>
      </c>
      <c r="I195" s="8">
        <f t="shared" si="66"/>
        <v>9334171.0620277692</v>
      </c>
      <c r="J195" s="8">
        <f t="shared" si="66"/>
        <v>8999863.4505301099</v>
      </c>
      <c r="K195" s="8">
        <f t="shared" si="66"/>
        <v>18167848.9289218</v>
      </c>
      <c r="L195" s="8">
        <f t="shared" si="66"/>
        <v>2429872.1697947164</v>
      </c>
      <c r="M195" s="8">
        <f t="shared" si="66"/>
        <v>2492072.1430295212</v>
      </c>
    </row>
    <row r="196" spans="2:13" ht="13.5" customHeight="1" x14ac:dyDescent="0.25">
      <c r="B196" s="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32.25" customHeight="1" x14ac:dyDescent="0.25">
      <c r="B197" s="5" t="s">
        <v>0</v>
      </c>
      <c r="C197" s="43">
        <f>+SUM(C190:C195)</f>
        <v>800029078.78937399</v>
      </c>
      <c r="D197" s="43">
        <f t="shared" ref="D197:M197" si="67">+SUM(D190:D195)</f>
        <v>101489583.89923781</v>
      </c>
      <c r="E197" s="43">
        <f t="shared" si="67"/>
        <v>89212207.130858272</v>
      </c>
      <c r="F197" s="43">
        <f t="shared" si="67"/>
        <v>24341994.462070543</v>
      </c>
      <c r="G197" s="43">
        <f t="shared" si="67"/>
        <v>144478945.56523132</v>
      </c>
      <c r="H197" s="43">
        <f t="shared" si="67"/>
        <v>140113687.8961181</v>
      </c>
      <c r="I197" s="43">
        <f t="shared" si="67"/>
        <v>60978369.212050624</v>
      </c>
      <c r="J197" s="43">
        <f t="shared" si="67"/>
        <v>79547450.450024635</v>
      </c>
      <c r="K197" s="43">
        <f t="shared" si="67"/>
        <v>125409489.98153718</v>
      </c>
      <c r="L197" s="43">
        <f t="shared" si="67"/>
        <v>16258939.755704578</v>
      </c>
      <c r="M197" s="43">
        <f t="shared" si="67"/>
        <v>18198410.436540846</v>
      </c>
    </row>
    <row r="198" spans="2:13" x14ac:dyDescent="0.25">
      <c r="C198" s="52"/>
    </row>
    <row r="199" spans="2:13" x14ac:dyDescent="0.25">
      <c r="C199" s="52"/>
    </row>
    <row r="200" spans="2:13" x14ac:dyDescent="0.25">
      <c r="C200" s="52"/>
    </row>
    <row r="201" spans="2:13" x14ac:dyDescent="0.25">
      <c r="C201" s="52"/>
    </row>
    <row r="202" spans="2:13" ht="13" x14ac:dyDescent="0.25">
      <c r="B202" s="14"/>
      <c r="C202" s="13" t="s">
        <v>11</v>
      </c>
      <c r="D202" s="13" t="s">
        <v>11</v>
      </c>
      <c r="E202" s="13" t="s">
        <v>11</v>
      </c>
      <c r="F202" s="13" t="s">
        <v>11</v>
      </c>
      <c r="G202" s="13" t="s">
        <v>11</v>
      </c>
      <c r="H202" s="13" t="s">
        <v>11</v>
      </c>
      <c r="I202" s="13" t="s">
        <v>11</v>
      </c>
      <c r="J202" s="13" t="s">
        <v>11</v>
      </c>
      <c r="K202" s="13" t="s">
        <v>11</v>
      </c>
      <c r="L202" s="13" t="s">
        <v>11</v>
      </c>
      <c r="M202" s="13" t="s">
        <v>11</v>
      </c>
    </row>
    <row r="203" spans="2:13" ht="13" x14ac:dyDescent="0.25">
      <c r="B203" s="12"/>
      <c r="C203" s="57">
        <f>+C187</f>
        <v>2022</v>
      </c>
      <c r="D203" s="57">
        <f t="shared" ref="D203:M203" si="68">+D187</f>
        <v>2022</v>
      </c>
      <c r="E203" s="57">
        <f t="shared" si="68"/>
        <v>2022</v>
      </c>
      <c r="F203" s="57">
        <f t="shared" si="68"/>
        <v>2022</v>
      </c>
      <c r="G203" s="57">
        <f t="shared" si="68"/>
        <v>2022</v>
      </c>
      <c r="H203" s="57">
        <f t="shared" si="68"/>
        <v>2022</v>
      </c>
      <c r="I203" s="57">
        <f t="shared" si="68"/>
        <v>2022</v>
      </c>
      <c r="J203" s="57">
        <f t="shared" si="68"/>
        <v>2022</v>
      </c>
      <c r="K203" s="57">
        <f t="shared" si="68"/>
        <v>2022</v>
      </c>
      <c r="L203" s="57">
        <f t="shared" si="68"/>
        <v>2022</v>
      </c>
      <c r="M203" s="57">
        <f t="shared" si="68"/>
        <v>2022</v>
      </c>
    </row>
    <row r="204" spans="2:13" ht="13" x14ac:dyDescent="0.25">
      <c r="B204" s="60" t="s">
        <v>126</v>
      </c>
      <c r="C204" s="58" t="str">
        <f>+C188</f>
        <v>ALLE DNB'S</v>
      </c>
      <c r="D204" s="58" t="str">
        <f t="shared" ref="D204:M204" si="69">+D188</f>
        <v>FLUVIUS ANTWERPEN</v>
      </c>
      <c r="E204" s="58" t="str">
        <f t="shared" si="69"/>
        <v>FLUVIUS LIMBURG</v>
      </c>
      <c r="F204" s="58" t="str">
        <f t="shared" si="69"/>
        <v>FLUVIUS WEST</v>
      </c>
      <c r="G204" s="58" t="str">
        <f t="shared" si="69"/>
        <v>GASELWEST</v>
      </c>
      <c r="H204" s="58" t="str">
        <f t="shared" si="69"/>
        <v>IMEWO</v>
      </c>
      <c r="I204" s="58" t="str">
        <f t="shared" si="69"/>
        <v>INTERGEM</v>
      </c>
      <c r="J204" s="58" t="str">
        <f t="shared" si="69"/>
        <v>IVEKA</v>
      </c>
      <c r="K204" s="58" t="str">
        <f t="shared" si="69"/>
        <v>IVERLEK</v>
      </c>
      <c r="L204" s="58" t="str">
        <f t="shared" si="69"/>
        <v>PBE</v>
      </c>
      <c r="M204" s="58" t="str">
        <f t="shared" si="69"/>
        <v>SIBELGAS</v>
      </c>
    </row>
    <row r="205" spans="2:13" ht="13" x14ac:dyDescent="0.25">
      <c r="B205" s="61"/>
      <c r="C205" s="59" t="str">
        <f>+C189</f>
        <v>elektriciteit</v>
      </c>
      <c r="D205" s="59" t="str">
        <f t="shared" ref="D205:M205" si="70">+D189</f>
        <v>elektriciteit</v>
      </c>
      <c r="E205" s="59" t="str">
        <f t="shared" si="70"/>
        <v>elektriciteit</v>
      </c>
      <c r="F205" s="59" t="str">
        <f t="shared" si="70"/>
        <v>elektriciteit</v>
      </c>
      <c r="G205" s="59" t="str">
        <f t="shared" si="70"/>
        <v>elektriciteit</v>
      </c>
      <c r="H205" s="59" t="str">
        <f t="shared" si="70"/>
        <v>elektriciteit</v>
      </c>
      <c r="I205" s="59" t="str">
        <f t="shared" si="70"/>
        <v>elektriciteit</v>
      </c>
      <c r="J205" s="59" t="str">
        <f t="shared" si="70"/>
        <v>elektriciteit</v>
      </c>
      <c r="K205" s="59" t="str">
        <f t="shared" si="70"/>
        <v>elektriciteit</v>
      </c>
      <c r="L205" s="59" t="str">
        <f t="shared" si="70"/>
        <v>elektriciteit</v>
      </c>
      <c r="M205" s="59" t="str">
        <f t="shared" si="70"/>
        <v>elektriciteit</v>
      </c>
    </row>
    <row r="206" spans="2:13" ht="32.25" customHeight="1" x14ac:dyDescent="0.25">
      <c r="B206" s="11" t="s">
        <v>10</v>
      </c>
      <c r="C206" s="8">
        <f>SUM(D206:M206)</f>
        <v>40953145.324521005</v>
      </c>
      <c r="D206" s="8">
        <v>3859353.3077776679</v>
      </c>
      <c r="E206" s="8">
        <v>-691975.37973834982</v>
      </c>
      <c r="F206" s="8">
        <v>-830039.00295538991</v>
      </c>
      <c r="G206" s="8">
        <v>8840347.8598509226</v>
      </c>
      <c r="H206" s="8">
        <v>8572233.6182326041</v>
      </c>
      <c r="I206" s="8">
        <v>2968221.7078932542</v>
      </c>
      <c r="J206" s="8">
        <v>8136989.1976060858</v>
      </c>
      <c r="K206" s="8">
        <v>8039766.4047365533</v>
      </c>
      <c r="L206" s="8">
        <v>664671.58396490396</v>
      </c>
      <c r="M206" s="8">
        <v>1393576.0271527483</v>
      </c>
    </row>
    <row r="207" spans="2:13" ht="31.5" customHeight="1" x14ac:dyDescent="0.25">
      <c r="B207" s="11" t="s">
        <v>9</v>
      </c>
      <c r="C207" s="8">
        <f>SUM(D207:M207)</f>
        <v>-26263.815144383021</v>
      </c>
      <c r="D207" s="8">
        <v>-21751.245925455074</v>
      </c>
      <c r="E207" s="8">
        <v>-26862.578009691679</v>
      </c>
      <c r="F207" s="8">
        <v>-3698.5166378441409</v>
      </c>
      <c r="G207" s="8">
        <v>27506.689270029525</v>
      </c>
      <c r="H207" s="8">
        <v>13064.970167771553</v>
      </c>
      <c r="I207" s="8">
        <v>-42909.831338288794</v>
      </c>
      <c r="J207" s="8">
        <v>-48942.895328691411</v>
      </c>
      <c r="K207" s="8">
        <v>43507.815003246666</v>
      </c>
      <c r="L207" s="8">
        <v>6759.9205256755049</v>
      </c>
      <c r="M207" s="8">
        <v>27061.857128864831</v>
      </c>
    </row>
    <row r="208" spans="2:13" ht="33" customHeight="1" x14ac:dyDescent="0.25">
      <c r="B208" s="7" t="s">
        <v>8</v>
      </c>
      <c r="C208" s="9">
        <f>SUM(D208:M208)</f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</row>
    <row r="209" spans="2:13" ht="32.25" customHeight="1" x14ac:dyDescent="0.25">
      <c r="B209" s="10" t="s">
        <v>7</v>
      </c>
      <c r="C209" s="8">
        <f>SUM(D209:M209)</f>
        <v>392904906.4279539</v>
      </c>
      <c r="D209" s="8">
        <v>49612319.320428863</v>
      </c>
      <c r="E209" s="8">
        <v>42307125.414508402</v>
      </c>
      <c r="F209" s="8">
        <v>11927052.559753686</v>
      </c>
      <c r="G209" s="8">
        <v>73636203.102786779</v>
      </c>
      <c r="H209" s="8">
        <v>67152414.565881431</v>
      </c>
      <c r="I209" s="8">
        <v>29039657.116178297</v>
      </c>
      <c r="J209" s="8">
        <v>43771429.868206672</v>
      </c>
      <c r="K209" s="8">
        <v>61757759.955121063</v>
      </c>
      <c r="L209" s="8">
        <v>5526218.0607247949</v>
      </c>
      <c r="M209" s="8">
        <v>8174726.4643639103</v>
      </c>
    </row>
    <row r="210" spans="2:13" ht="32.25" customHeight="1" x14ac:dyDescent="0.25">
      <c r="B210" s="7" t="s">
        <v>6</v>
      </c>
      <c r="C210" s="8">
        <f>SUM(D210:M210)</f>
        <v>335690860.5986762</v>
      </c>
      <c r="D210" s="8">
        <v>44921465.068881236</v>
      </c>
      <c r="E210" s="8">
        <v>38933613.884321116</v>
      </c>
      <c r="F210" s="8">
        <v>11996197.150031399</v>
      </c>
      <c r="G210" s="8">
        <v>59126068.419472903</v>
      </c>
      <c r="H210" s="8">
        <v>59736780.527842239</v>
      </c>
      <c r="I210" s="8">
        <v>27188289.969659675</v>
      </c>
      <c r="J210" s="8">
        <v>26620137.926863253</v>
      </c>
      <c r="K210" s="8">
        <v>51471272.112136431</v>
      </c>
      <c r="L210" s="8">
        <v>7894223.2992267627</v>
      </c>
      <c r="M210" s="8">
        <v>7802812.2402411457</v>
      </c>
    </row>
    <row r="211" spans="2:13" ht="32.25" customHeight="1" x14ac:dyDescent="0.25">
      <c r="B211" s="7" t="s">
        <v>5</v>
      </c>
      <c r="C211" s="8">
        <f>SUM(D211:M211)</f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</row>
    <row r="212" spans="2:13" ht="32.25" customHeight="1" x14ac:dyDescent="0.25">
      <c r="B212" s="7" t="s">
        <v>4</v>
      </c>
      <c r="C212" s="8">
        <f>SUM(D212:M212)</f>
        <v>-855032.10982265742</v>
      </c>
      <c r="D212" s="8">
        <v>-159111.39562418434</v>
      </c>
      <c r="E212" s="8">
        <v>90861.787183932262</v>
      </c>
      <c r="F212" s="8">
        <v>34623.21253051536</v>
      </c>
      <c r="G212" s="8">
        <v>61864.138363645179</v>
      </c>
      <c r="H212" s="8">
        <v>106668.07272393332</v>
      </c>
      <c r="I212" s="8">
        <v>-9189.5088527554763</v>
      </c>
      <c r="J212" s="8">
        <v>-1107359.6497052612</v>
      </c>
      <c r="K212" s="8">
        <v>28026.489259163434</v>
      </c>
      <c r="L212" s="8">
        <v>46209.818141107775</v>
      </c>
      <c r="M212" s="8">
        <v>52374.926157246373</v>
      </c>
    </row>
    <row r="213" spans="2:13" ht="32.25" customHeight="1" x14ac:dyDescent="0.25">
      <c r="B213" s="7" t="s">
        <v>3</v>
      </c>
      <c r="C213" s="8">
        <f>SUM(D213:M213)</f>
        <v>31361462.363189958</v>
      </c>
      <c r="D213" s="8">
        <v>3277308.8436996974</v>
      </c>
      <c r="E213" s="8">
        <v>8599444.0025928766</v>
      </c>
      <c r="F213" s="8">
        <v>1217859.0593481783</v>
      </c>
      <c r="G213" s="8">
        <v>2786955.3554870319</v>
      </c>
      <c r="H213" s="8">
        <v>4532526.1412701504</v>
      </c>
      <c r="I213" s="8">
        <v>1834299.7585104504</v>
      </c>
      <c r="J213" s="8">
        <v>2175196.0023825811</v>
      </c>
      <c r="K213" s="8">
        <v>4069157.2052807231</v>
      </c>
      <c r="L213" s="8">
        <v>2120857.0731213354</v>
      </c>
      <c r="M213" s="8">
        <v>747858.92149693205</v>
      </c>
    </row>
    <row r="214" spans="2:13" ht="13.5" customHeight="1" x14ac:dyDescent="0.25">
      <c r="B214" s="7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32.25" customHeight="1" x14ac:dyDescent="0.25">
      <c r="B215" s="5" t="s">
        <v>2</v>
      </c>
      <c r="C215" s="43">
        <f t="shared" ref="C215:C217" si="71">+SUM(D215:M215)</f>
        <v>464338218.19069779</v>
      </c>
      <c r="D215" s="43">
        <f t="shared" ref="D215:M215" si="72">+SUM(D213,D212,D211,D209,D208,D207,D206)</f>
        <v>56568118.830356583</v>
      </c>
      <c r="E215" s="43">
        <f t="shared" si="72"/>
        <v>50278593.246537164</v>
      </c>
      <c r="F215" s="43">
        <f t="shared" si="72"/>
        <v>12345797.312039144</v>
      </c>
      <c r="G215" s="43">
        <f t="shared" si="72"/>
        <v>85352877.14575842</v>
      </c>
      <c r="H215" s="43">
        <f t="shared" si="72"/>
        <v>80376907.368275896</v>
      </c>
      <c r="I215" s="43">
        <f t="shared" si="72"/>
        <v>33790079.242390953</v>
      </c>
      <c r="J215" s="43">
        <f t="shared" si="72"/>
        <v>52927312.523161389</v>
      </c>
      <c r="K215" s="43">
        <f t="shared" si="72"/>
        <v>73938217.869400755</v>
      </c>
      <c r="L215" s="43">
        <f t="shared" si="72"/>
        <v>8364716.4564778181</v>
      </c>
      <c r="M215" s="43">
        <f t="shared" si="72"/>
        <v>10395598.196299702</v>
      </c>
    </row>
    <row r="216" spans="2:13" ht="32.25" customHeight="1" x14ac:dyDescent="0.25">
      <c r="B216" s="5" t="s">
        <v>1</v>
      </c>
      <c r="C216" s="43">
        <f t="shared" si="71"/>
        <v>335690860.5986762</v>
      </c>
      <c r="D216" s="43">
        <f t="shared" ref="D216:M216" si="73">+D210</f>
        <v>44921465.068881236</v>
      </c>
      <c r="E216" s="43">
        <f t="shared" si="73"/>
        <v>38933613.884321116</v>
      </c>
      <c r="F216" s="43">
        <f t="shared" si="73"/>
        <v>11996197.150031399</v>
      </c>
      <c r="G216" s="43">
        <f t="shared" si="73"/>
        <v>59126068.419472903</v>
      </c>
      <c r="H216" s="43">
        <f t="shared" si="73"/>
        <v>59736780.527842239</v>
      </c>
      <c r="I216" s="43">
        <f t="shared" si="73"/>
        <v>27188289.969659675</v>
      </c>
      <c r="J216" s="43">
        <f t="shared" si="73"/>
        <v>26620137.926863253</v>
      </c>
      <c r="K216" s="43">
        <f t="shared" si="73"/>
        <v>51471272.112136431</v>
      </c>
      <c r="L216" s="43">
        <f t="shared" si="73"/>
        <v>7894223.2992267627</v>
      </c>
      <c r="M216" s="43">
        <f t="shared" si="73"/>
        <v>7802812.2402411457</v>
      </c>
    </row>
    <row r="217" spans="2:13" ht="32.25" customHeight="1" x14ac:dyDescent="0.25">
      <c r="B217" s="5" t="s">
        <v>0</v>
      </c>
      <c r="C217" s="43">
        <f t="shared" si="71"/>
        <v>800029078.78937411</v>
      </c>
      <c r="D217" s="43">
        <f t="shared" ref="D217:M217" si="74">+D216+D215</f>
        <v>101489583.89923781</v>
      </c>
      <c r="E217" s="43">
        <f t="shared" si="74"/>
        <v>89212207.130858272</v>
      </c>
      <c r="F217" s="43">
        <f t="shared" si="74"/>
        <v>24341994.462070543</v>
      </c>
      <c r="G217" s="43">
        <f t="shared" si="74"/>
        <v>144478945.56523132</v>
      </c>
      <c r="H217" s="43">
        <f t="shared" si="74"/>
        <v>140113687.89611813</v>
      </c>
      <c r="I217" s="43">
        <f t="shared" si="74"/>
        <v>60978369.212050632</v>
      </c>
      <c r="J217" s="43">
        <f t="shared" si="74"/>
        <v>79547450.450024635</v>
      </c>
      <c r="K217" s="43">
        <f t="shared" si="74"/>
        <v>125409489.98153719</v>
      </c>
      <c r="L217" s="43">
        <f t="shared" si="74"/>
        <v>16258939.755704582</v>
      </c>
      <c r="M217" s="43">
        <f t="shared" si="74"/>
        <v>18198410.43654085</v>
      </c>
    </row>
    <row r="221" spans="2:13" x14ac:dyDescent="0.25">
      <c r="C221" s="66"/>
    </row>
    <row r="222" spans="2:13" x14ac:dyDescent="0.25">
      <c r="C222" s="66"/>
    </row>
    <row r="223" spans="2:13" x14ac:dyDescent="0.25">
      <c r="C223" s="66"/>
    </row>
    <row r="224" spans="2:13" x14ac:dyDescent="0.25">
      <c r="C224" s="66"/>
    </row>
    <row r="225" spans="3:3" x14ac:dyDescent="0.25">
      <c r="C225" s="66"/>
    </row>
    <row r="226" spans="3:3" x14ac:dyDescent="0.25">
      <c r="C226" s="66"/>
    </row>
    <row r="227" spans="3:3" x14ac:dyDescent="0.25">
      <c r="C227" s="66"/>
    </row>
    <row r="228" spans="3:3" x14ac:dyDescent="0.25">
      <c r="C228" s="66"/>
    </row>
    <row r="229" spans="3:3" x14ac:dyDescent="0.25">
      <c r="C229" s="66"/>
    </row>
    <row r="230" spans="3:3" x14ac:dyDescent="0.25">
      <c r="C230" s="66"/>
    </row>
    <row r="231" spans="3:3" x14ac:dyDescent="0.25">
      <c r="C231" s="66"/>
    </row>
    <row r="232" spans="3:3" x14ac:dyDescent="0.25">
      <c r="C232" s="66"/>
    </row>
    <row r="233" spans="3:3" x14ac:dyDescent="0.25">
      <c r="C233" s="66"/>
    </row>
    <row r="234" spans="3:3" x14ac:dyDescent="0.25">
      <c r="C234" s="66"/>
    </row>
    <row r="235" spans="3:3" x14ac:dyDescent="0.25">
      <c r="C235" s="66"/>
    </row>
    <row r="236" spans="3:3" x14ac:dyDescent="0.25">
      <c r="C236" s="66"/>
    </row>
  </sheetData>
  <mergeCells count="14">
    <mergeCell ref="B188:B189"/>
    <mergeCell ref="B204:B205"/>
    <mergeCell ref="M9:M11"/>
    <mergeCell ref="F9:F11"/>
    <mergeCell ref="G9:G11"/>
    <mergeCell ref="H9:H11"/>
    <mergeCell ref="I9:I11"/>
    <mergeCell ref="J9:J11"/>
    <mergeCell ref="K9:K11"/>
    <mergeCell ref="B9:B11"/>
    <mergeCell ref="C9:C11"/>
    <mergeCell ref="D9:D11"/>
    <mergeCell ref="E9:E11"/>
    <mergeCell ref="L9:L11"/>
  </mergeCells>
  <conditionalFormatting sqref="A108:B115 A166 B193:B195 A43:B51 A117:B119 A128:B128 A130:B130 A132:B134 A136:B138 A140:B142 A144:B144 A121:B126 D122:D123 D144 D140:D142 D136:D138 D132:D134 D130 D128 D117:D119 D166 D109:D111 D46:D47 D49:D50 D113:D115 D125:D126 A182:D182 A169:D180">
    <cfRule type="expression" dxfId="175" priority="200">
      <formula>$D$7="gas"</formula>
    </cfRule>
  </conditionalFormatting>
  <conditionalFormatting sqref="D51">
    <cfRule type="expression" dxfId="174" priority="198">
      <formula>$D$7="gas"</formula>
    </cfRule>
  </conditionalFormatting>
  <conditionalFormatting sqref="C121:C126 C144 C140:C142 C136:C138 C132:C134 C130 C128 C117:C119 C43:C50 C193:C195 C166 C108:C115">
    <cfRule type="expression" dxfId="173" priority="174">
      <formula>$D$7="gas"</formula>
    </cfRule>
  </conditionalFormatting>
  <conditionalFormatting sqref="D45">
    <cfRule type="expression" dxfId="172" priority="172">
      <formula>$D$7="gas"</formula>
    </cfRule>
  </conditionalFormatting>
  <conditionalFormatting sqref="C51">
    <cfRule type="expression" dxfId="171" priority="173">
      <formula>$D$7="gas"</formula>
    </cfRule>
  </conditionalFormatting>
  <conditionalFormatting sqref="D43:D44">
    <cfRule type="expression" dxfId="170" priority="169">
      <formula>$D$7="gas"</formula>
    </cfRule>
  </conditionalFormatting>
  <conditionalFormatting sqref="D48">
    <cfRule type="expression" dxfId="169" priority="171">
      <formula>$D$7="gas"</formula>
    </cfRule>
  </conditionalFormatting>
  <conditionalFormatting sqref="B37:B38 B40:B41 B31:B35">
    <cfRule type="expression" dxfId="168" priority="170">
      <formula>$D$14="gas"</formula>
    </cfRule>
  </conditionalFormatting>
  <conditionalFormatting sqref="B82 B84:B85 B87:B88 B90:B91">
    <cfRule type="expression" dxfId="167" priority="168">
      <formula>$D$14="gas"</formula>
    </cfRule>
  </conditionalFormatting>
  <conditionalFormatting sqref="D108">
    <cfRule type="expression" dxfId="166" priority="167">
      <formula>$D$7="gas"</formula>
    </cfRule>
  </conditionalFormatting>
  <conditionalFormatting sqref="D112">
    <cfRule type="expression" dxfId="165" priority="166">
      <formula>$D$7="gas"</formula>
    </cfRule>
  </conditionalFormatting>
  <conditionalFormatting sqref="D121">
    <cfRule type="expression" dxfId="164" priority="165">
      <formula>$D$7="gas"</formula>
    </cfRule>
  </conditionalFormatting>
  <conditionalFormatting sqref="D124">
    <cfRule type="expression" dxfId="163" priority="164">
      <formula>$D$7="gas"</formula>
    </cfRule>
  </conditionalFormatting>
  <conditionalFormatting sqref="B166:B167">
    <cfRule type="expression" dxfId="162" priority="163">
      <formula>$D$14="gas"</formula>
    </cfRule>
  </conditionalFormatting>
  <conditionalFormatting sqref="A181:D181">
    <cfRule type="expression" dxfId="161" priority="162">
      <formula>$D$7="gas"</formula>
    </cfRule>
  </conditionalFormatting>
  <conditionalFormatting sqref="D193:M195">
    <cfRule type="expression" dxfId="160" priority="161">
      <formula>$D$7="gas"</formula>
    </cfRule>
  </conditionalFormatting>
  <conditionalFormatting sqref="B209:B210 B213">
    <cfRule type="expression" dxfId="159" priority="160">
      <formula>$D$7="gas"</formula>
    </cfRule>
  </conditionalFormatting>
  <conditionalFormatting sqref="D209:D210 D213">
    <cfRule type="expression" dxfId="158" priority="159">
      <formula>$D$7="gas"</formula>
    </cfRule>
  </conditionalFormatting>
  <conditionalFormatting sqref="D209:D210 D213">
    <cfRule type="expression" dxfId="157" priority="158">
      <formula>$D$7="gas"</formula>
    </cfRule>
  </conditionalFormatting>
  <conditionalFormatting sqref="B212">
    <cfRule type="expression" dxfId="156" priority="157">
      <formula>$D$7="gas"</formula>
    </cfRule>
  </conditionalFormatting>
  <conditionalFormatting sqref="D212">
    <cfRule type="expression" dxfId="155" priority="156">
      <formula>$D$7="gas"</formula>
    </cfRule>
  </conditionalFormatting>
  <conditionalFormatting sqref="D212">
    <cfRule type="expression" dxfId="154" priority="155">
      <formula>$D$7="gas"</formula>
    </cfRule>
  </conditionalFormatting>
  <conditionalFormatting sqref="B211">
    <cfRule type="expression" dxfId="153" priority="154">
      <formula>$D$7="gas"</formula>
    </cfRule>
  </conditionalFormatting>
  <conditionalFormatting sqref="D211">
    <cfRule type="expression" dxfId="152" priority="153">
      <formula>$D$7="gas"</formula>
    </cfRule>
  </conditionalFormatting>
  <conditionalFormatting sqref="D211">
    <cfRule type="expression" dxfId="151" priority="152">
      <formula>$D$7="gas"</formula>
    </cfRule>
  </conditionalFormatting>
  <conditionalFormatting sqref="C209:C210 C213">
    <cfRule type="expression" dxfId="150" priority="151">
      <formula>$D$7="gas"</formula>
    </cfRule>
  </conditionalFormatting>
  <conditionalFormatting sqref="C212">
    <cfRule type="expression" dxfId="149" priority="150">
      <formula>$D$7="gas"</formula>
    </cfRule>
  </conditionalFormatting>
  <conditionalFormatting sqref="C211">
    <cfRule type="expression" dxfId="148" priority="149">
      <formula>$D$7="gas"</formula>
    </cfRule>
  </conditionalFormatting>
  <conditionalFormatting sqref="E122:E123 E144 E140:E142 E136:E138 E132:E134 E130 E128 E117:E119 E166 E109:E111 E46:E47 E49:E50 E113:E115 E125:E126 E182 E169:E180">
    <cfRule type="expression" dxfId="147" priority="148">
      <formula>$D$7="gas"</formula>
    </cfRule>
  </conditionalFormatting>
  <conditionalFormatting sqref="E51">
    <cfRule type="expression" dxfId="146" priority="147">
      <formula>$D$7="gas"</formula>
    </cfRule>
  </conditionalFormatting>
  <conditionalFormatting sqref="E45">
    <cfRule type="expression" dxfId="145" priority="146">
      <formula>$D$7="gas"</formula>
    </cfRule>
  </conditionalFormatting>
  <conditionalFormatting sqref="E43:E44">
    <cfRule type="expression" dxfId="144" priority="144">
      <formula>$D$7="gas"</formula>
    </cfRule>
  </conditionalFormatting>
  <conditionalFormatting sqref="E48">
    <cfRule type="expression" dxfId="143" priority="145">
      <formula>$D$7="gas"</formula>
    </cfRule>
  </conditionalFormatting>
  <conditionalFormatting sqref="E108">
    <cfRule type="expression" dxfId="142" priority="143">
      <formula>$D$7="gas"</formula>
    </cfRule>
  </conditionalFormatting>
  <conditionalFormatting sqref="E112">
    <cfRule type="expression" dxfId="141" priority="142">
      <formula>$D$7="gas"</formula>
    </cfRule>
  </conditionalFormatting>
  <conditionalFormatting sqref="E121">
    <cfRule type="expression" dxfId="140" priority="141">
      <formula>$D$7="gas"</formula>
    </cfRule>
  </conditionalFormatting>
  <conditionalFormatting sqref="E124">
    <cfRule type="expression" dxfId="139" priority="140">
      <formula>$D$7="gas"</formula>
    </cfRule>
  </conditionalFormatting>
  <conditionalFormatting sqref="E181">
    <cfRule type="expression" dxfId="138" priority="139">
      <formula>$D$7="gas"</formula>
    </cfRule>
  </conditionalFormatting>
  <conditionalFormatting sqref="E213">
    <cfRule type="expression" dxfId="137" priority="138">
      <formula>$D$7="gas"</formula>
    </cfRule>
  </conditionalFormatting>
  <conditionalFormatting sqref="E213">
    <cfRule type="expression" dxfId="136" priority="137">
      <formula>$D$7="gas"</formula>
    </cfRule>
  </conditionalFormatting>
  <conditionalFormatting sqref="E212">
    <cfRule type="expression" dxfId="135" priority="136">
      <formula>$D$7="gas"</formula>
    </cfRule>
  </conditionalFormatting>
  <conditionalFormatting sqref="E212">
    <cfRule type="expression" dxfId="134" priority="135">
      <formula>$D$7="gas"</formula>
    </cfRule>
  </conditionalFormatting>
  <conditionalFormatting sqref="E211">
    <cfRule type="expression" dxfId="133" priority="134">
      <formula>$D$7="gas"</formula>
    </cfRule>
  </conditionalFormatting>
  <conditionalFormatting sqref="E211">
    <cfRule type="expression" dxfId="132" priority="133">
      <formula>$D$7="gas"</formula>
    </cfRule>
  </conditionalFormatting>
  <conditionalFormatting sqref="F122:F123 F144 F140:F142 F136:F138 F132:F134 F130 F128 F117:F119 F166 F109:F111 F46:F47 F49:F50 F113:F115 F125:F126 F182 F169:F180">
    <cfRule type="expression" dxfId="131" priority="132">
      <formula>$D$7="gas"</formula>
    </cfRule>
  </conditionalFormatting>
  <conditionalFormatting sqref="F51">
    <cfRule type="expression" dxfId="130" priority="131">
      <formula>$D$7="gas"</formula>
    </cfRule>
  </conditionalFormatting>
  <conditionalFormatting sqref="F45">
    <cfRule type="expression" dxfId="129" priority="130">
      <formula>$D$7="gas"</formula>
    </cfRule>
  </conditionalFormatting>
  <conditionalFormatting sqref="F43:F44">
    <cfRule type="expression" dxfId="128" priority="128">
      <formula>$D$7="gas"</formula>
    </cfRule>
  </conditionalFormatting>
  <conditionalFormatting sqref="F48">
    <cfRule type="expression" dxfId="127" priority="129">
      <formula>$D$7="gas"</formula>
    </cfRule>
  </conditionalFormatting>
  <conditionalFormatting sqref="F108">
    <cfRule type="expression" dxfId="126" priority="127">
      <formula>$D$7="gas"</formula>
    </cfRule>
  </conditionalFormatting>
  <conditionalFormatting sqref="F112">
    <cfRule type="expression" dxfId="125" priority="126">
      <formula>$D$7="gas"</formula>
    </cfRule>
  </conditionalFormatting>
  <conditionalFormatting sqref="F121">
    <cfRule type="expression" dxfId="124" priority="125">
      <formula>$D$7="gas"</formula>
    </cfRule>
  </conditionalFormatting>
  <conditionalFormatting sqref="F124">
    <cfRule type="expression" dxfId="123" priority="124">
      <formula>$D$7="gas"</formula>
    </cfRule>
  </conditionalFormatting>
  <conditionalFormatting sqref="F181">
    <cfRule type="expression" dxfId="122" priority="123">
      <formula>$D$7="gas"</formula>
    </cfRule>
  </conditionalFormatting>
  <conditionalFormatting sqref="F213">
    <cfRule type="expression" dxfId="121" priority="122">
      <formula>$D$7="gas"</formula>
    </cfRule>
  </conditionalFormatting>
  <conditionalFormatting sqref="F213">
    <cfRule type="expression" dxfId="120" priority="121">
      <formula>$D$7="gas"</formula>
    </cfRule>
  </conditionalFormatting>
  <conditionalFormatting sqref="F212">
    <cfRule type="expression" dxfId="119" priority="120">
      <formula>$D$7="gas"</formula>
    </cfRule>
  </conditionalFormatting>
  <conditionalFormatting sqref="F212">
    <cfRule type="expression" dxfId="118" priority="119">
      <formula>$D$7="gas"</formula>
    </cfRule>
  </conditionalFormatting>
  <conditionalFormatting sqref="F211">
    <cfRule type="expression" dxfId="117" priority="118">
      <formula>$D$7="gas"</formula>
    </cfRule>
  </conditionalFormatting>
  <conditionalFormatting sqref="F211">
    <cfRule type="expression" dxfId="116" priority="117">
      <formula>$D$7="gas"</formula>
    </cfRule>
  </conditionalFormatting>
  <conditionalFormatting sqref="G213">
    <cfRule type="expression" dxfId="115" priority="116">
      <formula>$D$7="gas"</formula>
    </cfRule>
  </conditionalFormatting>
  <conditionalFormatting sqref="G213">
    <cfRule type="expression" dxfId="114" priority="115">
      <formula>$D$7="gas"</formula>
    </cfRule>
  </conditionalFormatting>
  <conditionalFormatting sqref="G212">
    <cfRule type="expression" dxfId="113" priority="114">
      <formula>$D$7="gas"</formula>
    </cfRule>
  </conditionalFormatting>
  <conditionalFormatting sqref="G212">
    <cfRule type="expression" dxfId="112" priority="113">
      <formula>$D$7="gas"</formula>
    </cfRule>
  </conditionalFormatting>
  <conditionalFormatting sqref="G211">
    <cfRule type="expression" dxfId="111" priority="112">
      <formula>$D$7="gas"</formula>
    </cfRule>
  </conditionalFormatting>
  <conditionalFormatting sqref="G211">
    <cfRule type="expression" dxfId="110" priority="111">
      <formula>$D$7="gas"</formula>
    </cfRule>
  </conditionalFormatting>
  <conditionalFormatting sqref="G122:G123 G144 G140:G142 G136:G138 G132:G134 G130 G128 G117:G119 G166 G109:G111 G46:G47 G49:G50 G113:G115 G125:G126 G182 G169:G180">
    <cfRule type="expression" dxfId="109" priority="110">
      <formula>$D$7="gas"</formula>
    </cfRule>
  </conditionalFormatting>
  <conditionalFormatting sqref="G51">
    <cfRule type="expression" dxfId="108" priority="109">
      <formula>$D$7="gas"</formula>
    </cfRule>
  </conditionalFormatting>
  <conditionalFormatting sqref="G45">
    <cfRule type="expression" dxfId="107" priority="108">
      <formula>$D$7="gas"</formula>
    </cfRule>
  </conditionalFormatting>
  <conditionalFormatting sqref="G43:G44">
    <cfRule type="expression" dxfId="106" priority="106">
      <formula>$D$7="gas"</formula>
    </cfRule>
  </conditionalFormatting>
  <conditionalFormatting sqref="G48">
    <cfRule type="expression" dxfId="105" priority="107">
      <formula>$D$7="gas"</formula>
    </cfRule>
  </conditionalFormatting>
  <conditionalFormatting sqref="G108">
    <cfRule type="expression" dxfId="104" priority="105">
      <formula>$D$7="gas"</formula>
    </cfRule>
  </conditionalFormatting>
  <conditionalFormatting sqref="G112">
    <cfRule type="expression" dxfId="103" priority="104">
      <formula>$D$7="gas"</formula>
    </cfRule>
  </conditionalFormatting>
  <conditionalFormatting sqref="G121">
    <cfRule type="expression" dxfId="102" priority="103">
      <formula>$D$7="gas"</formula>
    </cfRule>
  </conditionalFormatting>
  <conditionalFormatting sqref="G124">
    <cfRule type="expression" dxfId="101" priority="102">
      <formula>$D$7="gas"</formula>
    </cfRule>
  </conditionalFormatting>
  <conditionalFormatting sqref="G181">
    <cfRule type="expression" dxfId="100" priority="101">
      <formula>$D$7="gas"</formula>
    </cfRule>
  </conditionalFormatting>
  <conditionalFormatting sqref="H213">
    <cfRule type="expression" dxfId="99" priority="100">
      <formula>$D$7="gas"</formula>
    </cfRule>
  </conditionalFormatting>
  <conditionalFormatting sqref="H213">
    <cfRule type="expression" dxfId="98" priority="99">
      <formula>$D$7="gas"</formula>
    </cfRule>
  </conditionalFormatting>
  <conditionalFormatting sqref="H212">
    <cfRule type="expression" dxfId="97" priority="98">
      <formula>$D$7="gas"</formula>
    </cfRule>
  </conditionalFormatting>
  <conditionalFormatting sqref="H212">
    <cfRule type="expression" dxfId="96" priority="97">
      <formula>$D$7="gas"</formula>
    </cfRule>
  </conditionalFormatting>
  <conditionalFormatting sqref="H211">
    <cfRule type="expression" dxfId="95" priority="96">
      <formula>$D$7="gas"</formula>
    </cfRule>
  </conditionalFormatting>
  <conditionalFormatting sqref="H211">
    <cfRule type="expression" dxfId="94" priority="95">
      <formula>$D$7="gas"</formula>
    </cfRule>
  </conditionalFormatting>
  <conditionalFormatting sqref="H122:H123 H144 H140:H142 H136:H138 H132:H134 H130 H128 H117:H119 H166 H109:H111 H46:H47 H49:H50 H113:H115 H125:H126 H182 H169:H180">
    <cfRule type="expression" dxfId="93" priority="94">
      <formula>$D$7="gas"</formula>
    </cfRule>
  </conditionalFormatting>
  <conditionalFormatting sqref="H51">
    <cfRule type="expression" dxfId="92" priority="93">
      <formula>$D$7="gas"</formula>
    </cfRule>
  </conditionalFormatting>
  <conditionalFormatting sqref="H45">
    <cfRule type="expression" dxfId="91" priority="92">
      <formula>$D$7="gas"</formula>
    </cfRule>
  </conditionalFormatting>
  <conditionalFormatting sqref="H43:H44">
    <cfRule type="expression" dxfId="90" priority="90">
      <formula>$D$7="gas"</formula>
    </cfRule>
  </conditionalFormatting>
  <conditionalFormatting sqref="H48">
    <cfRule type="expression" dxfId="89" priority="91">
      <formula>$D$7="gas"</formula>
    </cfRule>
  </conditionalFormatting>
  <conditionalFormatting sqref="H108">
    <cfRule type="expression" dxfId="88" priority="89">
      <formula>$D$7="gas"</formula>
    </cfRule>
  </conditionalFormatting>
  <conditionalFormatting sqref="H112">
    <cfRule type="expression" dxfId="87" priority="88">
      <formula>$D$7="gas"</formula>
    </cfRule>
  </conditionalFormatting>
  <conditionalFormatting sqref="H121">
    <cfRule type="expression" dxfId="86" priority="87">
      <formula>$D$7="gas"</formula>
    </cfRule>
  </conditionalFormatting>
  <conditionalFormatting sqref="H124">
    <cfRule type="expression" dxfId="85" priority="86">
      <formula>$D$7="gas"</formula>
    </cfRule>
  </conditionalFormatting>
  <conditionalFormatting sqref="H181">
    <cfRule type="expression" dxfId="84" priority="85">
      <formula>$D$7="gas"</formula>
    </cfRule>
  </conditionalFormatting>
  <conditionalFormatting sqref="I213">
    <cfRule type="expression" dxfId="83" priority="84">
      <formula>$D$7="gas"</formula>
    </cfRule>
  </conditionalFormatting>
  <conditionalFormatting sqref="I213">
    <cfRule type="expression" dxfId="82" priority="83">
      <formula>$D$7="gas"</formula>
    </cfRule>
  </conditionalFormatting>
  <conditionalFormatting sqref="I212">
    <cfRule type="expression" dxfId="81" priority="82">
      <formula>$D$7="gas"</formula>
    </cfRule>
  </conditionalFormatting>
  <conditionalFormatting sqref="I212">
    <cfRule type="expression" dxfId="80" priority="81">
      <formula>$D$7="gas"</formula>
    </cfRule>
  </conditionalFormatting>
  <conditionalFormatting sqref="I211">
    <cfRule type="expression" dxfId="79" priority="80">
      <formula>$D$7="gas"</formula>
    </cfRule>
  </conditionalFormatting>
  <conditionalFormatting sqref="I211">
    <cfRule type="expression" dxfId="78" priority="79">
      <formula>$D$7="gas"</formula>
    </cfRule>
  </conditionalFormatting>
  <conditionalFormatting sqref="I122:I123 I144 I140:I142 I136:I138 I132:I134 I130 I128 I117:I119 I166 I109:I111 I46:I47 I49:I50 I113:I115 I125:I126 I182 I169:I180">
    <cfRule type="expression" dxfId="77" priority="78">
      <formula>$D$7="gas"</formula>
    </cfRule>
  </conditionalFormatting>
  <conditionalFormatting sqref="I51">
    <cfRule type="expression" dxfId="76" priority="77">
      <formula>$D$7="gas"</formula>
    </cfRule>
  </conditionalFormatting>
  <conditionalFormatting sqref="I45">
    <cfRule type="expression" dxfId="75" priority="76">
      <formula>$D$7="gas"</formula>
    </cfRule>
  </conditionalFormatting>
  <conditionalFormatting sqref="I43:I44">
    <cfRule type="expression" dxfId="74" priority="74">
      <formula>$D$7="gas"</formula>
    </cfRule>
  </conditionalFormatting>
  <conditionalFormatting sqref="I48">
    <cfRule type="expression" dxfId="73" priority="75">
      <formula>$D$7="gas"</formula>
    </cfRule>
  </conditionalFormatting>
  <conditionalFormatting sqref="I108">
    <cfRule type="expression" dxfId="72" priority="73">
      <formula>$D$7="gas"</formula>
    </cfRule>
  </conditionalFormatting>
  <conditionalFormatting sqref="I112">
    <cfRule type="expression" dxfId="71" priority="72">
      <formula>$D$7="gas"</formula>
    </cfRule>
  </conditionalFormatting>
  <conditionalFormatting sqref="I121">
    <cfRule type="expression" dxfId="70" priority="71">
      <formula>$D$7="gas"</formula>
    </cfRule>
  </conditionalFormatting>
  <conditionalFormatting sqref="I124">
    <cfRule type="expression" dxfId="69" priority="70">
      <formula>$D$7="gas"</formula>
    </cfRule>
  </conditionalFormatting>
  <conditionalFormatting sqref="I181">
    <cfRule type="expression" dxfId="68" priority="69">
      <formula>$D$7="gas"</formula>
    </cfRule>
  </conditionalFormatting>
  <conditionalFormatting sqref="J213">
    <cfRule type="expression" dxfId="67" priority="68">
      <formula>$D$7="gas"</formula>
    </cfRule>
  </conditionalFormatting>
  <conditionalFormatting sqref="J213">
    <cfRule type="expression" dxfId="66" priority="67">
      <formula>$D$7="gas"</formula>
    </cfRule>
  </conditionalFormatting>
  <conditionalFormatting sqref="J212">
    <cfRule type="expression" dxfId="65" priority="66">
      <formula>$D$7="gas"</formula>
    </cfRule>
  </conditionalFormatting>
  <conditionalFormatting sqref="J212">
    <cfRule type="expression" dxfId="64" priority="65">
      <formula>$D$7="gas"</formula>
    </cfRule>
  </conditionalFormatting>
  <conditionalFormatting sqref="J211">
    <cfRule type="expression" dxfId="63" priority="64">
      <formula>$D$7="gas"</formula>
    </cfRule>
  </conditionalFormatting>
  <conditionalFormatting sqref="J211">
    <cfRule type="expression" dxfId="62" priority="63">
      <formula>$D$7="gas"</formula>
    </cfRule>
  </conditionalFormatting>
  <conditionalFormatting sqref="J122:J123 J144 J140:J142 J136:J138 J132:J134 J130 J128 J117:J119 J166 J109:J111 J46:J47 J49:J50 J113:J115 J125:J126 J182 J169:J180">
    <cfRule type="expression" dxfId="61" priority="62">
      <formula>$D$7="gas"</formula>
    </cfRule>
  </conditionalFormatting>
  <conditionalFormatting sqref="J51">
    <cfRule type="expression" dxfId="60" priority="61">
      <formula>$D$7="gas"</formula>
    </cfRule>
  </conditionalFormatting>
  <conditionalFormatting sqref="J45">
    <cfRule type="expression" dxfId="59" priority="60">
      <formula>$D$7="gas"</formula>
    </cfRule>
  </conditionalFormatting>
  <conditionalFormatting sqref="J43:J44">
    <cfRule type="expression" dxfId="58" priority="58">
      <formula>$D$7="gas"</formula>
    </cfRule>
  </conditionalFormatting>
  <conditionalFormatting sqref="J48">
    <cfRule type="expression" dxfId="57" priority="59">
      <formula>$D$7="gas"</formula>
    </cfRule>
  </conditionalFormatting>
  <conditionalFormatting sqref="J108">
    <cfRule type="expression" dxfId="56" priority="57">
      <formula>$D$7="gas"</formula>
    </cfRule>
  </conditionalFormatting>
  <conditionalFormatting sqref="J112">
    <cfRule type="expression" dxfId="55" priority="56">
      <formula>$D$7="gas"</formula>
    </cfRule>
  </conditionalFormatting>
  <conditionalFormatting sqref="J121">
    <cfRule type="expression" dxfId="54" priority="55">
      <formula>$D$7="gas"</formula>
    </cfRule>
  </conditionalFormatting>
  <conditionalFormatting sqref="J124">
    <cfRule type="expression" dxfId="53" priority="54">
      <formula>$D$7="gas"</formula>
    </cfRule>
  </conditionalFormatting>
  <conditionalFormatting sqref="J181">
    <cfRule type="expression" dxfId="52" priority="53">
      <formula>$D$7="gas"</formula>
    </cfRule>
  </conditionalFormatting>
  <conditionalFormatting sqref="K213">
    <cfRule type="expression" dxfId="51" priority="52">
      <formula>$D$7="gas"</formula>
    </cfRule>
  </conditionalFormatting>
  <conditionalFormatting sqref="K213">
    <cfRule type="expression" dxfId="50" priority="51">
      <formula>$D$7="gas"</formula>
    </cfRule>
  </conditionalFormatting>
  <conditionalFormatting sqref="K212">
    <cfRule type="expression" dxfId="49" priority="50">
      <formula>$D$7="gas"</formula>
    </cfRule>
  </conditionalFormatting>
  <conditionalFormatting sqref="K212">
    <cfRule type="expression" dxfId="48" priority="49">
      <formula>$D$7="gas"</formula>
    </cfRule>
  </conditionalFormatting>
  <conditionalFormatting sqref="K211">
    <cfRule type="expression" dxfId="47" priority="48">
      <formula>$D$7="gas"</formula>
    </cfRule>
  </conditionalFormatting>
  <conditionalFormatting sqref="K211">
    <cfRule type="expression" dxfId="46" priority="47">
      <formula>$D$7="gas"</formula>
    </cfRule>
  </conditionalFormatting>
  <conditionalFormatting sqref="K122:K123 K144 K140:K142 K136:K138 K132:K134 K130 K128 K117:K119 K166 K109:K111 K46:K47 K49:K50 K113:K115 K125:K126 K182 K169:K180">
    <cfRule type="expression" dxfId="45" priority="46">
      <formula>$D$7="gas"</formula>
    </cfRule>
  </conditionalFormatting>
  <conditionalFormatting sqref="K51">
    <cfRule type="expression" dxfId="44" priority="45">
      <formula>$D$7="gas"</formula>
    </cfRule>
  </conditionalFormatting>
  <conditionalFormatting sqref="K45">
    <cfRule type="expression" dxfId="43" priority="44">
      <formula>$D$7="gas"</formula>
    </cfRule>
  </conditionalFormatting>
  <conditionalFormatting sqref="K43:K44">
    <cfRule type="expression" dxfId="42" priority="42">
      <formula>$D$7="gas"</formula>
    </cfRule>
  </conditionalFormatting>
  <conditionalFormatting sqref="K48">
    <cfRule type="expression" dxfId="41" priority="43">
      <formula>$D$7="gas"</formula>
    </cfRule>
  </conditionalFormatting>
  <conditionalFormatting sqref="K108">
    <cfRule type="expression" dxfId="40" priority="41">
      <formula>$D$7="gas"</formula>
    </cfRule>
  </conditionalFormatting>
  <conditionalFormatting sqref="K112">
    <cfRule type="expression" dxfId="39" priority="40">
      <formula>$D$7="gas"</formula>
    </cfRule>
  </conditionalFormatting>
  <conditionalFormatting sqref="K121">
    <cfRule type="expression" dxfId="38" priority="39">
      <formula>$D$7="gas"</formula>
    </cfRule>
  </conditionalFormatting>
  <conditionalFormatting sqref="K124">
    <cfRule type="expression" dxfId="37" priority="38">
      <formula>$D$7="gas"</formula>
    </cfRule>
  </conditionalFormatting>
  <conditionalFormatting sqref="K181">
    <cfRule type="expression" dxfId="36" priority="37">
      <formula>$D$7="gas"</formula>
    </cfRule>
  </conditionalFormatting>
  <conditionalFormatting sqref="L213">
    <cfRule type="expression" dxfId="35" priority="36">
      <formula>$D$7="gas"</formula>
    </cfRule>
  </conditionalFormatting>
  <conditionalFormatting sqref="L213">
    <cfRule type="expression" dxfId="34" priority="35">
      <formula>$D$7="gas"</formula>
    </cfRule>
  </conditionalFormatting>
  <conditionalFormatting sqref="L212">
    <cfRule type="expression" dxfId="33" priority="34">
      <formula>$D$7="gas"</formula>
    </cfRule>
  </conditionalFormatting>
  <conditionalFormatting sqref="L212">
    <cfRule type="expression" dxfId="32" priority="33">
      <formula>$D$7="gas"</formula>
    </cfRule>
  </conditionalFormatting>
  <conditionalFormatting sqref="L211">
    <cfRule type="expression" dxfId="31" priority="32">
      <formula>$D$7="gas"</formula>
    </cfRule>
  </conditionalFormatting>
  <conditionalFormatting sqref="L211">
    <cfRule type="expression" dxfId="30" priority="31">
      <formula>$D$7="gas"</formula>
    </cfRule>
  </conditionalFormatting>
  <conditionalFormatting sqref="L122:L123 L144 L140:L142 L136:L138 L132:L134 L130 L128 L117:L119 L166 L109:L111 L46:L47 L49:L50 L113:L115 L125:L126 L182 L169:L180">
    <cfRule type="expression" dxfId="29" priority="30">
      <formula>$D$7="gas"</formula>
    </cfRule>
  </conditionalFormatting>
  <conditionalFormatting sqref="L51">
    <cfRule type="expression" dxfId="28" priority="29">
      <formula>$D$7="gas"</formula>
    </cfRule>
  </conditionalFormatting>
  <conditionalFormatting sqref="L45">
    <cfRule type="expression" dxfId="27" priority="28">
      <formula>$D$7="gas"</formula>
    </cfRule>
  </conditionalFormatting>
  <conditionalFormatting sqref="L43:L44">
    <cfRule type="expression" dxfId="26" priority="26">
      <formula>$D$7="gas"</formula>
    </cfRule>
  </conditionalFormatting>
  <conditionalFormatting sqref="L48">
    <cfRule type="expression" dxfId="25" priority="27">
      <formula>$D$7="gas"</formula>
    </cfRule>
  </conditionalFormatting>
  <conditionalFormatting sqref="L108">
    <cfRule type="expression" dxfId="24" priority="25">
      <formula>$D$7="gas"</formula>
    </cfRule>
  </conditionalFormatting>
  <conditionalFormatting sqref="L112">
    <cfRule type="expression" dxfId="23" priority="24">
      <formula>$D$7="gas"</formula>
    </cfRule>
  </conditionalFormatting>
  <conditionalFormatting sqref="L121">
    <cfRule type="expression" dxfId="22" priority="23">
      <formula>$D$7="gas"</formula>
    </cfRule>
  </conditionalFormatting>
  <conditionalFormatting sqref="L124">
    <cfRule type="expression" dxfId="21" priority="22">
      <formula>$D$7="gas"</formula>
    </cfRule>
  </conditionalFormatting>
  <conditionalFormatting sqref="L181">
    <cfRule type="expression" dxfId="20" priority="21">
      <formula>$D$7="gas"</formula>
    </cfRule>
  </conditionalFormatting>
  <conditionalFormatting sqref="M213">
    <cfRule type="expression" dxfId="19" priority="20">
      <formula>$D$7="gas"</formula>
    </cfRule>
  </conditionalFormatting>
  <conditionalFormatting sqref="M213">
    <cfRule type="expression" dxfId="18" priority="19">
      <formula>$D$7="gas"</formula>
    </cfRule>
  </conditionalFormatting>
  <conditionalFormatting sqref="M212">
    <cfRule type="expression" dxfId="17" priority="18">
      <formula>$D$7="gas"</formula>
    </cfRule>
  </conditionalFormatting>
  <conditionalFormatting sqref="M212">
    <cfRule type="expression" dxfId="16" priority="17">
      <formula>$D$7="gas"</formula>
    </cfRule>
  </conditionalFormatting>
  <conditionalFormatting sqref="M211">
    <cfRule type="expression" dxfId="15" priority="16">
      <formula>$D$7="gas"</formula>
    </cfRule>
  </conditionalFormatting>
  <conditionalFormatting sqref="M211">
    <cfRule type="expression" dxfId="14" priority="15">
      <formula>$D$7="gas"</formula>
    </cfRule>
  </conditionalFormatting>
  <conditionalFormatting sqref="M122:M123 M144 M140:M142 M136:M138 M132:M134 M130 M128 M117:M119 M166 M109:M111 M46:M47 M49:M50 M113:M115 M125:M126 M182 M169:M180">
    <cfRule type="expression" dxfId="13" priority="14">
      <formula>$D$7="gas"</formula>
    </cfRule>
  </conditionalFormatting>
  <conditionalFormatting sqref="M51">
    <cfRule type="expression" dxfId="12" priority="13">
      <formula>$D$7="gas"</formula>
    </cfRule>
  </conditionalFormatting>
  <conditionalFormatting sqref="M45">
    <cfRule type="expression" dxfId="11" priority="12">
      <formula>$D$7="gas"</formula>
    </cfRule>
  </conditionalFormatting>
  <conditionalFormatting sqref="M43:M44">
    <cfRule type="expression" dxfId="10" priority="10">
      <formula>$D$7="gas"</formula>
    </cfRule>
  </conditionalFormatting>
  <conditionalFormatting sqref="M48">
    <cfRule type="expression" dxfId="9" priority="11">
      <formula>$D$7="gas"</formula>
    </cfRule>
  </conditionalFormatting>
  <conditionalFormatting sqref="M108">
    <cfRule type="expression" dxfId="8" priority="9">
      <formula>$D$7="gas"</formula>
    </cfRule>
  </conditionalFormatting>
  <conditionalFormatting sqref="M112">
    <cfRule type="expression" dxfId="7" priority="8">
      <formula>$D$7="gas"</formula>
    </cfRule>
  </conditionalFormatting>
  <conditionalFormatting sqref="M121">
    <cfRule type="expression" dxfId="6" priority="7">
      <formula>$D$7="gas"</formula>
    </cfRule>
  </conditionalFormatting>
  <conditionalFormatting sqref="M124">
    <cfRule type="expression" dxfId="5" priority="6">
      <formula>$D$7="gas"</formula>
    </cfRule>
  </conditionalFormatting>
  <conditionalFormatting sqref="M181">
    <cfRule type="expression" dxfId="4" priority="5">
      <formula>$D$7="gas"</formula>
    </cfRule>
  </conditionalFormatting>
  <conditionalFormatting sqref="E209:M209">
    <cfRule type="expression" dxfId="3" priority="4">
      <formula>$D$7="gas"</formula>
    </cfRule>
  </conditionalFormatting>
  <conditionalFormatting sqref="E209:M209">
    <cfRule type="expression" dxfId="2" priority="3">
      <formula>$D$7="gas"</formula>
    </cfRule>
  </conditionalFormatting>
  <conditionalFormatting sqref="E210:M210">
    <cfRule type="expression" dxfId="1" priority="2">
      <formula>$D$7="gas"</formula>
    </cfRule>
  </conditionalFormatting>
  <conditionalFormatting sqref="E210:M210">
    <cfRule type="expression" dxfId="0" priority="1">
      <formula>$D$7="gas"</formula>
    </cfRule>
  </conditionalFormatting>
  <pageMargins left="0.74803149606299213" right="0.74803149606299213" top="0.98425196850393704" bottom="0.98425196850393704" header="0.51181102362204722" footer="0.51181102362204722"/>
  <pageSetup paperSize="8" scale="47" fitToWidth="3" fitToHeight="3" orientation="portrait" r:id="rId1"/>
  <headerFooter alignWithMargins="0"/>
  <rowBreaks count="2" manualBreakCount="2">
    <brk id="107" max="13" man="1"/>
    <brk id="52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3B96C16DF9D48B4CB8B8993546C0E" ma:contentTypeVersion="17" ma:contentTypeDescription="Een nieuw document maken." ma:contentTypeScope="" ma:versionID="3f86e79cca27c956e6dc23f77207aea0">
  <xsd:schema xmlns:xsd="http://www.w3.org/2001/XMLSchema" xmlns:xs="http://www.w3.org/2001/XMLSchema" xmlns:p="http://schemas.microsoft.com/office/2006/metadata/properties" xmlns:ns2="dc27eef4-d356-41e1-bcf3-2711032fb096" xmlns:ns3="3f81be05-3666-4a6d-a1ba-3aeea25578fa" targetNamespace="http://schemas.microsoft.com/office/2006/metadata/properties" ma:root="true" ma:fieldsID="ee43a18af43596561f2c8c134c7e44dc" ns2:_="" ns3:_="">
    <xsd:import namespace="dc27eef4-d356-41e1-bcf3-2711032fb096"/>
    <xsd:import namespace="3f81be05-3666-4a6d-a1ba-3aeea25578fa"/>
    <xsd:element name="properties">
      <xsd:complexType>
        <xsd:sequence>
          <xsd:element name="documentManagement">
            <xsd:complexType>
              <xsd:all>
                <xsd:element ref="ns2:DocumentCategorie" minOccurs="0"/>
                <xsd:element ref="ns2:VREGPost" minOccurs="0"/>
                <xsd:element ref="ns2:DocumentumID" minOccurs="0"/>
                <xsd:element ref="ns2:OrigineelGemaaktDoor" minOccurs="0"/>
                <xsd:element ref="ns2:OrigineelGewijzigdDoo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ef4-d356-41e1-bcf3-2711032fb096" elementFormDefault="qualified">
    <xsd:import namespace="http://schemas.microsoft.com/office/2006/documentManagement/types"/>
    <xsd:import namespace="http://schemas.microsoft.com/office/infopath/2007/PartnerControls"/>
    <xsd:element name="DocumentCategorie" ma:index="8" nillable="true" ma:displayName="Document categorie" ma:internalName="DocumentCategorie">
      <xsd:simpleType>
        <xsd:restriction base="dms:Choice">
          <xsd:enumeration value="Notulen DR"/>
          <xsd:enumeration value="Communicatie (brief, mail, fax)"/>
          <xsd:enumeration value="Advies"/>
          <xsd:enumeration value="Beslissing"/>
          <xsd:enumeration value="Contract"/>
          <xsd:enumeration value="Factuur"/>
          <xsd:enumeration value="Mededeling"/>
          <xsd:enumeration value="Nota"/>
          <xsd:enumeration value="Persbericht"/>
          <xsd:enumeration value="Presentatie"/>
          <xsd:enumeration value="Procedure"/>
          <xsd:enumeration value="Rapport"/>
          <xsd:enumeration value="Sjabloon"/>
          <xsd:enumeration value="Verslag"/>
          <xsd:enumeration value="Niet van toepassing"/>
          <xsd:enumeration value="Archief"/>
        </xsd:restriction>
      </xsd:simpleType>
    </xsd:element>
    <xsd:element name="VREGPost" ma:index="9" nillable="true" ma:displayName="Post" ma:internalName="VREGPost">
      <xsd:simpleType>
        <xsd:restriction base="dms:Choice">
          <xsd:enumeration value="Inkomende"/>
          <xsd:enumeration value="Uitgaande"/>
        </xsd:restriction>
      </xsd:simpleType>
    </xsd:element>
    <xsd:element name="DocumentumID" ma:index="10" nillable="true" ma:displayName="Documentum ID" ma:internalName="DocumentumID">
      <xsd:simpleType>
        <xsd:restriction base="dms:Text"/>
      </xsd:simpleType>
    </xsd:element>
    <xsd:element name="OrigineelGemaaktDoor" ma:index="11" nillable="true" ma:displayName="Origineel gemaakt door" ma:internalName="OrigineelGemaaktDoor">
      <xsd:simpleType>
        <xsd:restriction base="dms:Text"/>
      </xsd:simpleType>
    </xsd:element>
    <xsd:element name="OrigineelGewijzigdDoor" ma:index="12" nillable="true" ma:displayName="Origineel gewijzigd door" ma:internalName="OrigineelGewijzigdDoor">
      <xsd:simpleType>
        <xsd:restriction base="dms:Text"/>
      </xsd:simpleType>
    </xsd:element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1be05-3666-4a6d-a1ba-3aeea2557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EGPost xmlns="dc27eef4-d356-41e1-bcf3-2711032fb096" xsi:nil="true"/>
    <DocumentumID xmlns="dc27eef4-d356-41e1-bcf3-2711032fb096" xsi:nil="true"/>
    <OrigineelGemaaktDoor xmlns="dc27eef4-d356-41e1-bcf3-2711032fb096" xsi:nil="true"/>
    <OrigineelGewijzigdDoor xmlns="dc27eef4-d356-41e1-bcf3-2711032fb096" xsi:nil="true"/>
    <DocumentCategorie xmlns="dc27eef4-d356-41e1-bcf3-2711032fb096" xsi:nil="true"/>
  </documentManagement>
</p:properties>
</file>

<file path=customXml/itemProps1.xml><?xml version="1.0" encoding="utf-8"?>
<ds:datastoreItem xmlns:ds="http://schemas.openxmlformats.org/officeDocument/2006/customXml" ds:itemID="{605A9F43-0DEA-424E-9B0C-B744440E86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497663-61DE-47A5-AC0C-3F51BEDC9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7eef4-d356-41e1-bcf3-2711032fb096"/>
    <ds:schemaRef ds:uri="3f81be05-3666-4a6d-a1ba-3aeea255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9A5B31-AD09-4253-A36E-2975DB06E9CD}">
  <ds:schemaRefs>
    <ds:schemaRef ds:uri="http://schemas.microsoft.com/office/2006/metadata/properties"/>
    <ds:schemaRef ds:uri="http://schemas.microsoft.com/office/infopath/2007/PartnerControls"/>
    <ds:schemaRef ds:uri="dc27eef4-d356-41e1-bcf3-2711032fb0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EXO '22 ELEK</vt:lpstr>
      <vt:lpstr>'EXO ''22 ELEK'!Afdrukbereik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Stockman</dc:creator>
  <cp:lastModifiedBy>Bert Stockman</cp:lastModifiedBy>
  <dcterms:created xsi:type="dcterms:W3CDTF">2020-09-29T05:56:58Z</dcterms:created>
  <dcterms:modified xsi:type="dcterms:W3CDTF">2021-12-01T10:40:29Z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0x01010041F3B96C16DF9D48B4CB8B8993546C0E</vt:lpwstr>
  </property>
</Properties>
</file>